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nicolasescandon/Library/CloudStorage/OneDrive-Personal/TESIS/DATA/"/>
    </mc:Choice>
  </mc:AlternateContent>
  <xr:revisionPtr revIDLastSave="0" documentId="13_ncr:1_{FD51D290-08DA-AF49-9757-FAC07A8CFE23}" xr6:coauthVersionLast="47" xr6:coauthVersionMax="47" xr10:uidLastSave="{00000000-0000-0000-0000-000000000000}"/>
  <bookViews>
    <workbookView xWindow="0" yWindow="0" windowWidth="25600" windowHeight="16000" firstSheet="3" activeTab="6" xr2:uid="{B225341D-B368-E449-93FD-EAD1A8719166}"/>
  </bookViews>
  <sheets>
    <sheet name="Oil Reserves" sheetId="1" r:id="rId1"/>
    <sheet name="Oil reserve by country" sheetId="4" r:id="rId2"/>
    <sheet name="Oil pruduction" sheetId="6" r:id="rId3"/>
    <sheet name="Oil Production by country" sheetId="7" r:id="rId4"/>
    <sheet name="Refinery capacity" sheetId="13" r:id="rId5"/>
    <sheet name="Oil Consumers" sheetId="8" r:id="rId6"/>
    <sheet name="Crude Oil Exports" sheetId="10" r:id="rId7"/>
    <sheet name="Refined Oil Exports" sheetId="14" r:id="rId8"/>
    <sheet name="Oil Imports" sheetId="12" r:id="rId9"/>
    <sheet name="Oil price" sheetId="16" r:id="rId10"/>
  </sheets>
  <definedNames>
    <definedName name="_xlnm._FilterDatabase" localSheetId="6" hidden="1">'Crude Oil Exports'!$G$2:$I$47</definedName>
    <definedName name="_xlnm._FilterDatabase" localSheetId="3" hidden="1">'Oil Production by country'!$A$2:$C$55</definedName>
    <definedName name="_xlnm._FilterDatabase" localSheetId="1" hidden="1">'Oil reserve by country'!$A$2:$G$53</definedName>
    <definedName name="_xlnm._FilterDatabase" localSheetId="0" hidden="1">'Oil Reserves'!$A$2:$H$62</definedName>
    <definedName name="_xlnm._FilterDatabase" localSheetId="7" hidden="1">'Refined Oil Exports'!$A$2:$B$2</definedName>
    <definedName name="_xlnm._FilterDatabase" localSheetId="4" hidden="1">'Refinery capacity'!$I$3:$M$13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7" i="10" l="1"/>
  <c r="C52" i="10"/>
  <c r="T4" i="8"/>
  <c r="T5" i="8"/>
  <c r="T6" i="8"/>
  <c r="T7" i="8"/>
  <c r="T3" i="8"/>
  <c r="D4" i="7"/>
  <c r="D5" i="7"/>
  <c r="D6" i="7"/>
  <c r="D7" i="7"/>
  <c r="D3" i="7"/>
  <c r="F54" i="4"/>
  <c r="K7" i="4" s="1"/>
  <c r="C6" i="16"/>
  <c r="D6" i="16"/>
  <c r="E14" i="16"/>
  <c r="F14" i="16"/>
  <c r="G14" i="16"/>
  <c r="E10" i="16"/>
  <c r="F10" i="16"/>
  <c r="G10" i="16"/>
  <c r="E6" i="16"/>
  <c r="F6" i="16"/>
  <c r="G6" i="16"/>
  <c r="D14" i="16"/>
  <c r="C14" i="16"/>
  <c r="D10" i="16"/>
  <c r="C10" i="16"/>
  <c r="B70" i="13"/>
  <c r="B63" i="13"/>
  <c r="B52" i="13"/>
  <c r="B44" i="13"/>
  <c r="B37" i="13"/>
  <c r="B28" i="13"/>
  <c r="B20" i="13"/>
  <c r="B9" i="13"/>
  <c r="B4" i="13"/>
  <c r="H7" i="12"/>
  <c r="H4" i="12"/>
  <c r="H5" i="12"/>
  <c r="H6" i="12"/>
  <c r="H8" i="12"/>
  <c r="H9" i="12"/>
  <c r="H10" i="12"/>
  <c r="H11" i="12"/>
  <c r="H12" i="12"/>
  <c r="H13" i="12"/>
  <c r="H14" i="12"/>
  <c r="H15" i="12"/>
  <c r="H16" i="12"/>
  <c r="H3" i="12"/>
  <c r="B54" i="12"/>
  <c r="B40" i="12"/>
  <c r="B27" i="12"/>
  <c r="B20" i="12"/>
  <c r="B8" i="12"/>
  <c r="B50" i="12"/>
  <c r="B44" i="12"/>
  <c r="B34" i="12"/>
  <c r="B3" i="12"/>
  <c r="O7" i="10"/>
  <c r="N7" i="10"/>
  <c r="N11" i="10"/>
  <c r="O11" i="10"/>
  <c r="B12" i="10"/>
  <c r="C30" i="10"/>
  <c r="B30" i="10"/>
  <c r="B52" i="10"/>
  <c r="C40" i="10"/>
  <c r="B40" i="10"/>
  <c r="C23" i="10"/>
  <c r="B23" i="10"/>
  <c r="C17" i="10"/>
  <c r="B17" i="10"/>
  <c r="C12" i="10"/>
  <c r="C8" i="10"/>
  <c r="B8" i="10"/>
  <c r="C3" i="10"/>
  <c r="B3" i="10"/>
  <c r="M18" i="8"/>
  <c r="M17" i="8"/>
  <c r="I15" i="8"/>
  <c r="J15" i="8"/>
  <c r="K15" i="8"/>
  <c r="L15" i="8"/>
  <c r="H15" i="8"/>
  <c r="M14" i="8"/>
  <c r="M13" i="8"/>
  <c r="M12" i="8"/>
  <c r="M11" i="8"/>
  <c r="M10" i="8"/>
  <c r="M9" i="8"/>
  <c r="M8" i="8"/>
  <c r="M4" i="8"/>
  <c r="M5" i="8"/>
  <c r="M6" i="8"/>
  <c r="M7" i="8"/>
  <c r="M3" i="8"/>
  <c r="B8" i="8"/>
  <c r="C8" i="8"/>
  <c r="C72" i="8"/>
  <c r="B72" i="8"/>
  <c r="B65" i="8"/>
  <c r="C52" i="8"/>
  <c r="B52" i="8"/>
  <c r="B43" i="8"/>
  <c r="C43" i="8"/>
  <c r="C36" i="8"/>
  <c r="C27" i="8"/>
  <c r="B27" i="8"/>
  <c r="C65" i="8"/>
  <c r="B36" i="8"/>
  <c r="C19" i="8"/>
  <c r="B19" i="8"/>
  <c r="C3" i="8"/>
  <c r="B3" i="8"/>
  <c r="C60" i="7"/>
  <c r="B60" i="7"/>
  <c r="C51" i="6"/>
  <c r="D51" i="6" s="1"/>
  <c r="B51" i="6"/>
  <c r="B46" i="6"/>
  <c r="B25" i="6"/>
  <c r="C46" i="6"/>
  <c r="C38" i="6"/>
  <c r="B38" i="6"/>
  <c r="C32" i="6"/>
  <c r="B32" i="6"/>
  <c r="C25" i="6"/>
  <c r="C18" i="6"/>
  <c r="B18" i="6"/>
  <c r="C13" i="6"/>
  <c r="B13" i="6"/>
  <c r="C8" i="6"/>
  <c r="C69" i="6" s="1"/>
  <c r="B8" i="6"/>
  <c r="B69" i="6" s="1"/>
  <c r="C3" i="6"/>
  <c r="D3" i="6" s="1"/>
  <c r="B3" i="6"/>
  <c r="G45" i="4"/>
  <c r="G52" i="4"/>
  <c r="G47" i="4"/>
  <c r="G49" i="4"/>
  <c r="G46" i="4"/>
  <c r="G13" i="4"/>
  <c r="G50" i="4"/>
  <c r="G20" i="4"/>
  <c r="G9" i="4"/>
  <c r="G21" i="4"/>
  <c r="G25" i="4"/>
  <c r="G12" i="4"/>
  <c r="G10" i="4"/>
  <c r="G36" i="4"/>
  <c r="G44" i="4"/>
  <c r="G29" i="4"/>
  <c r="G38" i="4"/>
  <c r="G31" i="4"/>
  <c r="G16" i="4"/>
  <c r="G30" i="4"/>
  <c r="G7" i="4"/>
  <c r="G32" i="4"/>
  <c r="G4" i="4"/>
  <c r="G15" i="4"/>
  <c r="G23" i="4"/>
  <c r="G8" i="4"/>
  <c r="G6" i="4"/>
  <c r="G5" i="4"/>
  <c r="G40" i="4"/>
  <c r="G3" i="4"/>
  <c r="G18" i="4"/>
  <c r="G37" i="4"/>
  <c r="G17" i="4"/>
  <c r="G34" i="4"/>
  <c r="G42" i="4"/>
  <c r="G26" i="4"/>
  <c r="G28" i="4"/>
  <c r="G33" i="4"/>
  <c r="G43" i="4"/>
  <c r="G27" i="4"/>
  <c r="G14" i="4"/>
  <c r="G53" i="4"/>
  <c r="G39" i="4"/>
  <c r="G41" i="4"/>
  <c r="G35" i="4"/>
  <c r="G19" i="4"/>
  <c r="G48" i="4"/>
  <c r="G11" i="4"/>
  <c r="G22" i="4"/>
  <c r="G51" i="4"/>
  <c r="G24" i="4"/>
  <c r="F13" i="1"/>
  <c r="G61" i="1"/>
  <c r="G52" i="1"/>
  <c r="G54" i="1"/>
  <c r="G55" i="1"/>
  <c r="G56" i="1"/>
  <c r="G57" i="1"/>
  <c r="G58" i="1"/>
  <c r="G59" i="1"/>
  <c r="G60" i="1"/>
  <c r="C53" i="1"/>
  <c r="D53" i="1"/>
  <c r="E53" i="1"/>
  <c r="F53" i="1"/>
  <c r="B53" i="1"/>
  <c r="G42" i="1"/>
  <c r="G43" i="1"/>
  <c r="G44" i="1"/>
  <c r="G45" i="1"/>
  <c r="G46" i="1"/>
  <c r="G47" i="1"/>
  <c r="G48" i="1"/>
  <c r="G49" i="1"/>
  <c r="G50" i="1"/>
  <c r="G51" i="1"/>
  <c r="C41" i="1"/>
  <c r="D41" i="1"/>
  <c r="E41" i="1"/>
  <c r="F41" i="1"/>
  <c r="B41" i="1"/>
  <c r="E31" i="1"/>
  <c r="F31" i="1"/>
  <c r="C31" i="1"/>
  <c r="D31" i="1"/>
  <c r="B31" i="1"/>
  <c r="G33" i="1"/>
  <c r="G34" i="1"/>
  <c r="G35" i="1"/>
  <c r="G36" i="1"/>
  <c r="G37" i="1"/>
  <c r="G38" i="1"/>
  <c r="G39" i="1"/>
  <c r="G40" i="1"/>
  <c r="G25" i="1"/>
  <c r="G26" i="1"/>
  <c r="G27" i="1"/>
  <c r="G28" i="1"/>
  <c r="G29" i="1"/>
  <c r="G30" i="1"/>
  <c r="G32" i="1"/>
  <c r="C24" i="1"/>
  <c r="D24" i="1"/>
  <c r="E24" i="1"/>
  <c r="F24" i="1"/>
  <c r="B24" i="1"/>
  <c r="C18" i="1"/>
  <c r="D18" i="1"/>
  <c r="E18" i="1"/>
  <c r="F18" i="1"/>
  <c r="B18" i="1"/>
  <c r="B8" i="1"/>
  <c r="C13" i="1"/>
  <c r="D13" i="1"/>
  <c r="E13" i="1"/>
  <c r="B13" i="1"/>
  <c r="G14" i="1"/>
  <c r="G15" i="1"/>
  <c r="G16" i="1"/>
  <c r="G17" i="1"/>
  <c r="G9" i="1"/>
  <c r="G10" i="1"/>
  <c r="G11" i="1"/>
  <c r="G12" i="1"/>
  <c r="F8" i="1"/>
  <c r="E8" i="1"/>
  <c r="D8" i="1"/>
  <c r="C8" i="1"/>
  <c r="G5" i="1"/>
  <c r="G6" i="1"/>
  <c r="G7" i="1"/>
  <c r="G4" i="1"/>
  <c r="F3" i="1"/>
  <c r="C3" i="1"/>
  <c r="D3" i="1"/>
  <c r="E3" i="1"/>
  <c r="B3" i="1"/>
  <c r="O15" i="10" l="1"/>
  <c r="K5" i="4"/>
  <c r="K8" i="4"/>
  <c r="K6" i="4"/>
  <c r="K4" i="4"/>
  <c r="D54" i="6"/>
  <c r="D58" i="6"/>
  <c r="D62" i="6"/>
  <c r="D7" i="6"/>
  <c r="D55" i="6"/>
  <c r="D59" i="6"/>
  <c r="D63" i="6"/>
  <c r="D52" i="6"/>
  <c r="D56" i="6"/>
  <c r="D60" i="6"/>
  <c r="D64" i="6"/>
  <c r="D4" i="6"/>
  <c r="D53" i="6"/>
  <c r="D57" i="6"/>
  <c r="D61" i="6"/>
  <c r="D50" i="6"/>
  <c r="B75" i="13"/>
  <c r="B59" i="12"/>
  <c r="I5" i="12" s="1"/>
  <c r="N15" i="10"/>
  <c r="B57" i="10"/>
  <c r="D23" i="10"/>
  <c r="M15" i="8"/>
  <c r="C78" i="8"/>
  <c r="B78" i="8"/>
  <c r="D22" i="6"/>
  <c r="G53" i="1"/>
  <c r="G41" i="1"/>
  <c r="D62" i="1"/>
  <c r="B62" i="1"/>
  <c r="C62" i="1"/>
  <c r="G18" i="1"/>
  <c r="E62" i="1"/>
  <c r="G13" i="1"/>
  <c r="F62" i="1"/>
  <c r="G24" i="1"/>
  <c r="G31" i="1"/>
  <c r="G3" i="1"/>
  <c r="G8" i="1"/>
  <c r="I16" i="12" l="1"/>
  <c r="I11" i="12"/>
  <c r="I15" i="12"/>
  <c r="I4" i="12"/>
  <c r="I9" i="12"/>
  <c r="I7" i="12"/>
  <c r="I13" i="12"/>
  <c r="I14" i="12"/>
  <c r="I6" i="12"/>
  <c r="I10" i="12"/>
  <c r="I12" i="12"/>
  <c r="I3" i="12"/>
  <c r="I8" i="12"/>
  <c r="C20" i="13"/>
  <c r="C45" i="13"/>
  <c r="C49" i="13"/>
  <c r="C56" i="13"/>
  <c r="C43" i="13"/>
  <c r="C48" i="13"/>
  <c r="C17" i="13"/>
  <c r="C12" i="13"/>
  <c r="C4" i="13"/>
  <c r="C13" i="13"/>
  <c r="C8" i="13"/>
  <c r="C27" i="13"/>
  <c r="C65" i="13"/>
  <c r="C33" i="13"/>
  <c r="C72" i="13"/>
  <c r="C36" i="13"/>
  <c r="C67" i="13"/>
  <c r="C74" i="13"/>
  <c r="C61" i="13"/>
  <c r="C29" i="13"/>
  <c r="C68" i="13"/>
  <c r="C32" i="13"/>
  <c r="C47" i="13"/>
  <c r="C50" i="13"/>
  <c r="C46" i="13"/>
  <c r="C59" i="13"/>
  <c r="C19" i="13"/>
  <c r="C30" i="13"/>
  <c r="C6" i="13"/>
  <c r="C70" i="13"/>
  <c r="C66" i="13"/>
  <c r="C22" i="13"/>
  <c r="C73" i="13"/>
  <c r="C57" i="13"/>
  <c r="C41" i="13"/>
  <c r="C25" i="13"/>
  <c r="C9" i="13"/>
  <c r="C64" i="13"/>
  <c r="C44" i="13"/>
  <c r="C24" i="13"/>
  <c r="C75" i="13"/>
  <c r="C55" i="13"/>
  <c r="C35" i="13"/>
  <c r="C15" i="13"/>
  <c r="C62" i="13"/>
  <c r="C38" i="13"/>
  <c r="C18" i="13"/>
  <c r="C69" i="13"/>
  <c r="C53" i="13"/>
  <c r="C37" i="13"/>
  <c r="C21" i="13"/>
  <c r="C5" i="13"/>
  <c r="C60" i="13"/>
  <c r="C40" i="13"/>
  <c r="C16" i="13"/>
  <c r="C71" i="13"/>
  <c r="C51" i="13"/>
  <c r="C31" i="13"/>
  <c r="C11" i="13"/>
  <c r="C54" i="13"/>
  <c r="C34" i="13"/>
  <c r="C14" i="13"/>
  <c r="C63" i="13"/>
  <c r="C39" i="13"/>
  <c r="C23" i="13"/>
  <c r="C7" i="13"/>
  <c r="C58" i="13"/>
  <c r="C42" i="13"/>
  <c r="C26" i="13"/>
  <c r="C10" i="13"/>
  <c r="C28" i="13"/>
  <c r="C52" i="13"/>
  <c r="C58" i="12"/>
  <c r="C44" i="12"/>
  <c r="C55" i="12"/>
  <c r="C57" i="12"/>
  <c r="C56" i="12"/>
  <c r="C3" i="12"/>
  <c r="C20" i="12"/>
  <c r="C31" i="12"/>
  <c r="C51" i="12"/>
  <c r="C27" i="12"/>
  <c r="C37" i="12"/>
  <c r="C47" i="12"/>
  <c r="C8" i="12"/>
  <c r="C29" i="12"/>
  <c r="C52" i="12"/>
  <c r="C50" i="12"/>
  <c r="C49" i="12"/>
  <c r="C38" i="12"/>
  <c r="C40" i="12"/>
  <c r="C46" i="12"/>
  <c r="C54" i="12"/>
  <c r="C26" i="12"/>
  <c r="C34" i="12"/>
  <c r="C9" i="12"/>
  <c r="C25" i="12"/>
  <c r="C32" i="12"/>
  <c r="C21" i="12"/>
  <c r="C33" i="12"/>
  <c r="C42" i="12"/>
  <c r="C16" i="12"/>
  <c r="C35" i="12"/>
  <c r="C48" i="12"/>
  <c r="C7" i="12"/>
  <c r="C17" i="12"/>
  <c r="C30" i="12"/>
  <c r="C39" i="12"/>
  <c r="C41" i="12"/>
  <c r="C43" i="12"/>
  <c r="C59" i="12"/>
  <c r="C36" i="12"/>
  <c r="C45" i="12"/>
  <c r="C53" i="12"/>
  <c r="D8" i="10"/>
  <c r="J7" i="10"/>
  <c r="J11" i="10"/>
  <c r="J15" i="10"/>
  <c r="J19" i="10"/>
  <c r="J23" i="10"/>
  <c r="J27" i="10"/>
  <c r="J31" i="10"/>
  <c r="J35" i="10"/>
  <c r="J39" i="10"/>
  <c r="J43" i="10"/>
  <c r="J47" i="10"/>
  <c r="D6" i="10"/>
  <c r="D10" i="10"/>
  <c r="D14" i="10"/>
  <c r="D18" i="10"/>
  <c r="D22" i="10"/>
  <c r="D26" i="10"/>
  <c r="D34" i="10"/>
  <c r="D38" i="10"/>
  <c r="D42" i="10"/>
  <c r="D46" i="10"/>
  <c r="D50" i="10"/>
  <c r="D54" i="10"/>
  <c r="J4" i="10"/>
  <c r="J8" i="10"/>
  <c r="J12" i="10"/>
  <c r="J16" i="10"/>
  <c r="J20" i="10"/>
  <c r="J24" i="10"/>
  <c r="J28" i="10"/>
  <c r="J32" i="10"/>
  <c r="J36" i="10"/>
  <c r="J40" i="10"/>
  <c r="J44" i="10"/>
  <c r="J3" i="10"/>
  <c r="D7" i="10"/>
  <c r="D11" i="10"/>
  <c r="D15" i="10"/>
  <c r="D19" i="10"/>
  <c r="D27" i="10"/>
  <c r="D31" i="10"/>
  <c r="D35" i="10"/>
  <c r="D39" i="10"/>
  <c r="D43" i="10"/>
  <c r="D47" i="10"/>
  <c r="D51" i="10"/>
  <c r="D55" i="10"/>
  <c r="J10" i="10"/>
  <c r="J14" i="10"/>
  <c r="J22" i="10"/>
  <c r="J30" i="10"/>
  <c r="J38" i="10"/>
  <c r="J46" i="10"/>
  <c r="D9" i="10"/>
  <c r="D25" i="10"/>
  <c r="D37" i="10"/>
  <c r="D45" i="10"/>
  <c r="D53" i="10"/>
  <c r="J5" i="10"/>
  <c r="J9" i="10"/>
  <c r="J13" i="10"/>
  <c r="J17" i="10"/>
  <c r="J21" i="10"/>
  <c r="J25" i="10"/>
  <c r="J29" i="10"/>
  <c r="J33" i="10"/>
  <c r="J37" i="10"/>
  <c r="J41" i="10"/>
  <c r="J45" i="10"/>
  <c r="D4" i="10"/>
  <c r="D16" i="10"/>
  <c r="D20" i="10"/>
  <c r="D24" i="10"/>
  <c r="D28" i="10"/>
  <c r="D32" i="10"/>
  <c r="D36" i="10"/>
  <c r="D44" i="10"/>
  <c r="D48" i="10"/>
  <c r="D56" i="10"/>
  <c r="J6" i="10"/>
  <c r="J18" i="10"/>
  <c r="J26" i="10"/>
  <c r="J34" i="10"/>
  <c r="J42" i="10"/>
  <c r="D5" i="10"/>
  <c r="D13" i="10"/>
  <c r="D21" i="10"/>
  <c r="D29" i="10"/>
  <c r="D33" i="10"/>
  <c r="D41" i="10"/>
  <c r="D49" i="10"/>
  <c r="D57" i="10"/>
  <c r="D30" i="10"/>
  <c r="D12" i="10"/>
  <c r="D40" i="10"/>
  <c r="D3" i="10"/>
  <c r="D17" i="10"/>
  <c r="D52" i="10"/>
  <c r="D67" i="8"/>
  <c r="D72" i="8"/>
  <c r="C79" i="8"/>
  <c r="D62" i="8"/>
  <c r="D3" i="8"/>
  <c r="D73" i="8"/>
  <c r="D75" i="8"/>
  <c r="D74" i="8"/>
  <c r="D76" i="8"/>
  <c r="D77" i="8"/>
  <c r="D70" i="8"/>
  <c r="D71" i="8"/>
  <c r="D68" i="8"/>
  <c r="D69" i="8"/>
  <c r="D60" i="8"/>
  <c r="D61" i="8"/>
  <c r="D63" i="8"/>
  <c r="D59" i="8"/>
  <c r="D41" i="8"/>
  <c r="D46" i="8"/>
  <c r="D43" i="8"/>
  <c r="D47" i="8"/>
  <c r="D44" i="8"/>
  <c r="D48" i="8"/>
  <c r="D45" i="8"/>
  <c r="D23" i="8"/>
  <c r="D35" i="8"/>
  <c r="D34" i="8"/>
  <c r="D21" i="8"/>
  <c r="D22" i="8"/>
  <c r="D15" i="8"/>
  <c r="D18" i="8"/>
  <c r="D14" i="8"/>
  <c r="D17" i="8"/>
  <c r="D13" i="8"/>
  <c r="D16" i="8"/>
  <c r="D8" i="8"/>
  <c r="D19" i="8"/>
  <c r="D52" i="8"/>
  <c r="D57" i="8"/>
  <c r="D53" i="8"/>
  <c r="D49" i="8"/>
  <c r="D42" i="8"/>
  <c r="D38" i="8"/>
  <c r="D30" i="8"/>
  <c r="D24" i="8"/>
  <c r="D9" i="8"/>
  <c r="D7" i="8"/>
  <c r="D56" i="8"/>
  <c r="D37" i="8"/>
  <c r="D33" i="8"/>
  <c r="D29" i="8"/>
  <c r="D20" i="8"/>
  <c r="D12" i="8"/>
  <c r="D6" i="8"/>
  <c r="D64" i="8"/>
  <c r="D32" i="8"/>
  <c r="D26" i="8"/>
  <c r="D65" i="8"/>
  <c r="D54" i="8"/>
  <c r="D50" i="8"/>
  <c r="D39" i="8"/>
  <c r="D31" i="8"/>
  <c r="D27" i="8"/>
  <c r="D25" i="8"/>
  <c r="D10" i="8"/>
  <c r="D4" i="8"/>
  <c r="D5" i="8"/>
  <c r="D58" i="8"/>
  <c r="D66" i="8"/>
  <c r="D55" i="8"/>
  <c r="D51" i="8"/>
  <c r="D40" i="8"/>
  <c r="D28" i="8"/>
  <c r="D11" i="8"/>
  <c r="D36" i="8"/>
  <c r="D69" i="6"/>
  <c r="D44" i="6"/>
  <c r="D42" i="6"/>
  <c r="D40" i="6"/>
  <c r="D31" i="6"/>
  <c r="D29" i="6"/>
  <c r="D27" i="6"/>
  <c r="D23" i="6"/>
  <c r="D11" i="6"/>
  <c r="D9" i="6"/>
  <c r="D49" i="6"/>
  <c r="D37" i="6"/>
  <c r="D14" i="6"/>
  <c r="D28" i="6"/>
  <c r="D20" i="6"/>
  <c r="D10" i="6"/>
  <c r="D36" i="6"/>
  <c r="D35" i="6"/>
  <c r="D19" i="6"/>
  <c r="D13" i="6"/>
  <c r="D6" i="6"/>
  <c r="D47" i="6"/>
  <c r="D34" i="6"/>
  <c r="D21" i="6"/>
  <c r="D16" i="6"/>
  <c r="D5" i="6"/>
  <c r="D8" i="6"/>
  <c r="D46" i="6"/>
  <c r="D15" i="6"/>
  <c r="D45" i="6"/>
  <c r="D43" i="6"/>
  <c r="D41" i="6"/>
  <c r="D39" i="6"/>
  <c r="D30" i="6"/>
  <c r="D26" i="6"/>
  <c r="D12" i="6"/>
  <c r="D48" i="6"/>
  <c r="D33" i="6"/>
  <c r="D24" i="6"/>
  <c r="D17" i="6"/>
  <c r="D25" i="6"/>
  <c r="D32" i="6"/>
  <c r="D38" i="6"/>
  <c r="D18" i="6"/>
  <c r="H3" i="1"/>
  <c r="H60" i="1"/>
  <c r="H25" i="1"/>
  <c r="H23" i="1"/>
  <c r="H10" i="1"/>
  <c r="H5" i="1"/>
  <c r="H32" i="1"/>
  <c r="H36" i="1"/>
  <c r="H33" i="1"/>
  <c r="H37" i="1"/>
  <c r="H55" i="1"/>
  <c r="H59" i="1"/>
  <c r="H45" i="1"/>
  <c r="H49" i="1"/>
  <c r="H40" i="1"/>
  <c r="H26" i="1"/>
  <c r="H20" i="1"/>
  <c r="H19" i="1"/>
  <c r="H11" i="1"/>
  <c r="H6" i="1"/>
  <c r="H56" i="1"/>
  <c r="H54" i="1"/>
  <c r="H46" i="1"/>
  <c r="H50" i="1"/>
  <c r="H29" i="1"/>
  <c r="H27" i="1"/>
  <c r="H21" i="1"/>
  <c r="H14" i="1"/>
  <c r="H12" i="1"/>
  <c r="H7" i="1"/>
  <c r="H34" i="1"/>
  <c r="H38" i="1"/>
  <c r="H57" i="1"/>
  <c r="H43" i="1"/>
  <c r="H47" i="1"/>
  <c r="H51" i="1"/>
  <c r="H30" i="1"/>
  <c r="H28" i="1"/>
  <c r="H22" i="1"/>
  <c r="H15" i="1"/>
  <c r="H9" i="1"/>
  <c r="H39" i="1"/>
  <c r="H35" i="1"/>
  <c r="H58" i="1"/>
  <c r="H44" i="1"/>
  <c r="H48" i="1"/>
  <c r="H42" i="1"/>
  <c r="H4" i="1"/>
  <c r="G62" i="1"/>
  <c r="H52" i="1"/>
  <c r="H62" i="1"/>
  <c r="H16" i="1"/>
  <c r="H61" i="1"/>
  <c r="H41" i="1"/>
  <c r="H17" i="1"/>
  <c r="H53" i="1"/>
  <c r="H18" i="1"/>
  <c r="H24" i="1"/>
  <c r="H31" i="1"/>
  <c r="H8" i="1"/>
  <c r="H13" i="1"/>
  <c r="K3" i="10" l="1"/>
  <c r="J48" i="10"/>
  <c r="K4" i="10"/>
  <c r="K5" i="10" s="1"/>
  <c r="K6" i="10" s="1"/>
  <c r="K7" i="10" s="1"/>
  <c r="K8" i="10" s="1"/>
  <c r="K9" i="10" s="1"/>
  <c r="K10" i="10" s="1"/>
  <c r="K11" i="10" s="1"/>
  <c r="K12" i="10" s="1"/>
  <c r="K13" i="10" s="1"/>
  <c r="K14" i="10" s="1"/>
  <c r="K15" i="10" s="1"/>
  <c r="K16" i="10" s="1"/>
  <c r="K17" i="10" s="1"/>
  <c r="K18" i="10" s="1"/>
  <c r="K19" i="10" s="1"/>
  <c r="K20" i="10" s="1"/>
  <c r="K21" i="10" s="1"/>
  <c r="K22" i="10" s="1"/>
  <c r="K23" i="10" s="1"/>
  <c r="K24" i="10" s="1"/>
  <c r="K25" i="10" s="1"/>
  <c r="K26" i="10" s="1"/>
  <c r="K27" i="10" s="1"/>
  <c r="K28" i="10" s="1"/>
  <c r="K29" i="10" s="1"/>
  <c r="K30" i="10" s="1"/>
  <c r="K31" i="10" s="1"/>
  <c r="K32" i="10" s="1"/>
  <c r="K33" i="10" s="1"/>
  <c r="K34" i="10" s="1"/>
  <c r="K35" i="10" s="1"/>
  <c r="K36" i="10" s="1"/>
  <c r="K37" i="10" s="1"/>
  <c r="K38" i="10" s="1"/>
  <c r="K39" i="10" s="1"/>
  <c r="K40" i="10" s="1"/>
  <c r="K41" i="10" s="1"/>
  <c r="K42" i="10" s="1"/>
  <c r="K43" i="10" s="1"/>
  <c r="K44" i="10" s="1"/>
  <c r="K45" i="10" s="1"/>
  <c r="K46" i="10" s="1"/>
  <c r="K47" i="10" s="1"/>
  <c r="D78" i="8"/>
  <c r="B45" i="14" l="1"/>
  <c r="C4" i="14" l="1"/>
  <c r="C45" i="14"/>
  <c r="B47" i="14"/>
  <c r="C3" i="14" l="1"/>
  <c r="C9" i="14"/>
  <c r="C13" i="14"/>
  <c r="C17" i="14"/>
  <c r="C21" i="14"/>
  <c r="C25" i="14"/>
  <c r="C29" i="14"/>
  <c r="C33" i="14"/>
  <c r="C37" i="14"/>
  <c r="C41" i="14"/>
  <c r="C6" i="14"/>
  <c r="C18" i="14"/>
  <c r="C26" i="14"/>
  <c r="C34" i="14"/>
  <c r="C42" i="14"/>
  <c r="C46" i="14"/>
  <c r="C11" i="14"/>
  <c r="C15" i="14"/>
  <c r="C19" i="14"/>
  <c r="C27" i="14"/>
  <c r="C31" i="14"/>
  <c r="C35" i="14"/>
  <c r="C39" i="14"/>
  <c r="C47" i="14"/>
  <c r="C12" i="14"/>
  <c r="C20" i="14"/>
  <c r="C28" i="14"/>
  <c r="C36" i="14"/>
  <c r="C44" i="14"/>
  <c r="C10" i="14"/>
  <c r="C14" i="14"/>
  <c r="C22" i="14"/>
  <c r="C30" i="14"/>
  <c r="C38" i="14"/>
  <c r="C7" i="14"/>
  <c r="C23" i="14"/>
  <c r="C43" i="14"/>
  <c r="C8" i="14"/>
  <c r="C16" i="14"/>
  <c r="C24" i="14"/>
  <c r="C32" i="14"/>
  <c r="C40" i="14"/>
  <c r="C5" i="14"/>
</calcChain>
</file>

<file path=xl/sharedStrings.xml><?xml version="1.0" encoding="utf-8"?>
<sst xmlns="http://schemas.openxmlformats.org/spreadsheetml/2006/main" count="810" uniqueCount="171">
  <si>
    <t xml:space="preserve">% change 21/20 </t>
  </si>
  <si>
    <t xml:space="preserve">OECD Americas </t>
  </si>
  <si>
    <t>Chile</t>
  </si>
  <si>
    <t>United States</t>
  </si>
  <si>
    <t>Denmark</t>
  </si>
  <si>
    <t>United Kingdom</t>
  </si>
  <si>
    <t>OECD Asia and Pacific</t>
  </si>
  <si>
    <t>Others</t>
  </si>
  <si>
    <t>India</t>
  </si>
  <si>
    <t>Brunei</t>
  </si>
  <si>
    <t>Malaysia</t>
  </si>
  <si>
    <t>Argentina</t>
  </si>
  <si>
    <t>Venezuela</t>
  </si>
  <si>
    <t>Middle East</t>
  </si>
  <si>
    <t>Oman</t>
  </si>
  <si>
    <t>Saudi Arabia</t>
  </si>
  <si>
    <t>Africa</t>
  </si>
  <si>
    <t>Canada</t>
  </si>
  <si>
    <t>Angola</t>
  </si>
  <si>
    <t>Mexico</t>
  </si>
  <si>
    <t>OECD Europe</t>
  </si>
  <si>
    <t>Norway</t>
  </si>
  <si>
    <t>Australia</t>
  </si>
  <si>
    <t>China</t>
  </si>
  <si>
    <t>Other Asia</t>
  </si>
  <si>
    <t>Indonesia</t>
  </si>
  <si>
    <t>Vietnam</t>
  </si>
  <si>
    <t>Latin America</t>
  </si>
  <si>
    <t>Brazil</t>
  </si>
  <si>
    <t xml:space="preserve">Colombia </t>
  </si>
  <si>
    <t>Ecuador</t>
  </si>
  <si>
    <t>IR iran</t>
  </si>
  <si>
    <t>iraq</t>
  </si>
  <si>
    <t>kuwait</t>
  </si>
  <si>
    <t>Qatar</t>
  </si>
  <si>
    <t>Syrian arab republic</t>
  </si>
  <si>
    <t>United arab emirates</t>
  </si>
  <si>
    <t>others</t>
  </si>
  <si>
    <t>Algeria</t>
  </si>
  <si>
    <t>Congo</t>
  </si>
  <si>
    <t>Egypt</t>
  </si>
  <si>
    <t>Equatorial guinea</t>
  </si>
  <si>
    <t>Gabon</t>
  </si>
  <si>
    <t>Libya</t>
  </si>
  <si>
    <t>Nigeria</t>
  </si>
  <si>
    <t>Sudans</t>
  </si>
  <si>
    <t>Russia</t>
  </si>
  <si>
    <t>Other Eurasia</t>
  </si>
  <si>
    <t>Azerbaijan</t>
  </si>
  <si>
    <t>Belarus</t>
  </si>
  <si>
    <t>Kazakhstan</t>
  </si>
  <si>
    <t>Turkmenistan</t>
  </si>
  <si>
    <t>Ukraine</t>
  </si>
  <si>
    <t>Uzbekistn</t>
  </si>
  <si>
    <t>Other Europe</t>
  </si>
  <si>
    <t>Total world</t>
  </si>
  <si>
    <t>Percentage Of Proven Crude Oil Reserves</t>
  </si>
  <si>
    <t>Bahrain</t>
  </si>
  <si>
    <t>Yemen</t>
  </si>
  <si>
    <t>Cameroon</t>
  </si>
  <si>
    <t>Thailand</t>
  </si>
  <si>
    <t>Guyana</t>
  </si>
  <si>
    <t>Chad</t>
  </si>
  <si>
    <t>Ghana</t>
  </si>
  <si>
    <t>OPEC</t>
  </si>
  <si>
    <t>Equatorial Guinea</t>
  </si>
  <si>
    <t>IR Iran</t>
  </si>
  <si>
    <t>Iraq</t>
  </si>
  <si>
    <t>Kuwait</t>
  </si>
  <si>
    <t>UAE</t>
  </si>
  <si>
    <t>Percentage of  total production</t>
  </si>
  <si>
    <t>Belgium</t>
  </si>
  <si>
    <t>France</t>
  </si>
  <si>
    <t>Germany</t>
  </si>
  <si>
    <t>Italy</t>
  </si>
  <si>
    <t>Netherlands</t>
  </si>
  <si>
    <t>Poland</t>
  </si>
  <si>
    <t>Spain</t>
  </si>
  <si>
    <t>Turkey</t>
  </si>
  <si>
    <t>Japna</t>
  </si>
  <si>
    <t>New Zealand</t>
  </si>
  <si>
    <t>South Korea</t>
  </si>
  <si>
    <t>Pakistan</t>
  </si>
  <si>
    <t>Philippines</t>
  </si>
  <si>
    <t>Singapore</t>
  </si>
  <si>
    <t>Syria</t>
  </si>
  <si>
    <t>United Arab Emirates</t>
  </si>
  <si>
    <t>South Africa</t>
  </si>
  <si>
    <t>Tunisia</t>
  </si>
  <si>
    <t>Bulgaria</t>
  </si>
  <si>
    <t>Croatia</t>
  </si>
  <si>
    <t>Romania</t>
  </si>
  <si>
    <t>Serbia</t>
  </si>
  <si>
    <t>Japan</t>
  </si>
  <si>
    <t>Gasoline</t>
  </si>
  <si>
    <t>Kerosene</t>
  </si>
  <si>
    <t>Distillates</t>
  </si>
  <si>
    <t>Residuals</t>
  </si>
  <si>
    <t>OECD AMERICAS</t>
  </si>
  <si>
    <t>Total</t>
  </si>
  <si>
    <t>OECD EUROPE</t>
  </si>
  <si>
    <t>OECD ASIA PACIFIC</t>
  </si>
  <si>
    <t>CHINA</t>
  </si>
  <si>
    <t>INDIA</t>
  </si>
  <si>
    <t>OTHER ASIA</t>
  </si>
  <si>
    <t>LATIN AMERICA</t>
  </si>
  <si>
    <t>MIDDLE EAST</t>
  </si>
  <si>
    <t>AFRICA</t>
  </si>
  <si>
    <t>RUSSIA</t>
  </si>
  <si>
    <t>OTHER EURASIA</t>
  </si>
  <si>
    <t>OTHER EUROPE</t>
  </si>
  <si>
    <t>TOTAL WORLD</t>
  </si>
  <si>
    <t>OECD</t>
  </si>
  <si>
    <t>OF WHICH</t>
  </si>
  <si>
    <t>United kingdom</t>
  </si>
  <si>
    <t>Trinidad &amp; Tobago</t>
  </si>
  <si>
    <t>Russia and Eurasia</t>
  </si>
  <si>
    <t>top</t>
  </si>
  <si>
    <t>Country</t>
  </si>
  <si>
    <t>Percentage</t>
  </si>
  <si>
    <t>TOTAL</t>
  </si>
  <si>
    <t>Cummulative percentage</t>
  </si>
  <si>
    <t>Greece</t>
  </si>
  <si>
    <t>Sweden</t>
  </si>
  <si>
    <t>Colombia</t>
  </si>
  <si>
    <t>%</t>
  </si>
  <si>
    <t>2021 (1000 B/D)</t>
  </si>
  <si>
    <t>TOP 10</t>
  </si>
  <si>
    <t>Countries</t>
  </si>
  <si>
    <t>Refin</t>
  </si>
  <si>
    <t>Porth Arthur (Saudi Aramco)</t>
  </si>
  <si>
    <t>Galvestone Bay ( Marathon Petroleum)</t>
  </si>
  <si>
    <t>Jurong Island (ExxonMobil)</t>
  </si>
  <si>
    <t>Garyville (Marathon Petroleum)</t>
  </si>
  <si>
    <t>Paraguana (PDVSA)</t>
  </si>
  <si>
    <t>SK Energy Ulsan (SK Energy)</t>
  </si>
  <si>
    <t>Ruwais (Abu Dhabi National Oil Company)</t>
  </si>
  <si>
    <t>Yeosu (GS Caltex)</t>
  </si>
  <si>
    <t>Onsan (S-Oil)</t>
  </si>
  <si>
    <t>Gujarat, India</t>
  </si>
  <si>
    <t>Falcón, Venezuela</t>
  </si>
  <si>
    <t>Ulsan, South Korea</t>
  </si>
  <si>
    <t>Ruwais, UAE</t>
  </si>
  <si>
    <t>Yeosu, South Korea</t>
  </si>
  <si>
    <t>Texas, United States</t>
  </si>
  <si>
    <t>Jurong Island, Singapore</t>
  </si>
  <si>
    <t>Louisiana, United States</t>
  </si>
  <si>
    <t>Jamnagar (Reliance Industries)</t>
  </si>
  <si>
    <t>Refinery</t>
  </si>
  <si>
    <t>Location</t>
  </si>
  <si>
    <t>WORLD BIGGEST OIL REFINERIES</t>
  </si>
  <si>
    <t>Top</t>
  </si>
  <si>
    <t>Capacity (Barrels / Day)</t>
  </si>
  <si>
    <t>1st Forward Month</t>
  </si>
  <si>
    <t>6th Forward Month</t>
  </si>
  <si>
    <t>12th Forward Month</t>
  </si>
  <si>
    <t>BENCHMARKS</t>
  </si>
  <si>
    <t>ICE Brent ($/b)</t>
  </si>
  <si>
    <t>NYMEX WTI ($/b)</t>
  </si>
  <si>
    <t>DME Oman ($/b)</t>
  </si>
  <si>
    <t>1000 BARRELS PER DAY</t>
  </si>
  <si>
    <t>Total All countries</t>
  </si>
  <si>
    <t>1000 b/d</t>
  </si>
  <si>
    <t>Refined oil Exports</t>
  </si>
  <si>
    <t>2021 (1000 b/d)</t>
  </si>
  <si>
    <t>(1000 barrels per day)</t>
  </si>
  <si>
    <t>World refinery Capacity by Country (1000 barrels per day)</t>
  </si>
  <si>
    <t>Million Barrels per day</t>
  </si>
  <si>
    <t>MILLION BARRELS</t>
  </si>
  <si>
    <t>PROVEN CRUDE OIL RESERVES (Million barrels)</t>
  </si>
  <si>
    <t>1000 barrels per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</si>
</sst>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164" formatCode="0.0%"/>
  </numFmts>
  <fonts count="24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rgb="FFCE0C4C"/>
      <name val="DIN"/>
    </font>
    <font>
      <sz val="8"/>
      <color theme="1"/>
      <name val="DIN"/>
    </font>
    <font>
      <b/>
      <sz val="8"/>
      <color theme="1"/>
      <name val="DIN"/>
    </font>
    <font>
      <i/>
      <sz val="8"/>
      <color theme="1"/>
      <name val="DIN"/>
    </font>
    <font>
      <b/>
      <sz val="9"/>
      <color theme="1"/>
      <name val="DIN"/>
    </font>
    <font>
      <b/>
      <sz val="8"/>
      <color rgb="FFFF0000"/>
      <name val="DIN"/>
    </font>
    <font>
      <b/>
      <i/>
      <sz val="8"/>
      <color theme="1"/>
      <name val="DIN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DIN"/>
    </font>
    <font>
      <b/>
      <i/>
      <sz val="9"/>
      <color theme="0"/>
      <name val="DIN"/>
    </font>
    <font>
      <b/>
      <sz val="8"/>
      <color rgb="FFFFFFFF"/>
      <name val="DIN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000000"/>
      <name val="-webkit-standard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18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3" fontId="3" fillId="0" borderId="0" xfId="0" applyNumberFormat="1" applyFont="1"/>
    <xf numFmtId="164" fontId="7" fillId="0" borderId="0" xfId="1" applyNumberFormat="1" applyFont="1" applyAlignment="1"/>
    <xf numFmtId="164" fontId="4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3" fontId="6" fillId="0" borderId="0" xfId="0" applyNumberFormat="1" applyFont="1"/>
    <xf numFmtId="0" fontId="9" fillId="0" borderId="1" xfId="0" applyFont="1" applyBorder="1"/>
    <xf numFmtId="9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left"/>
    </xf>
    <xf numFmtId="164" fontId="9" fillId="0" borderId="1" xfId="1" applyNumberFormat="1" applyFont="1" applyBorder="1" applyAlignment="1">
      <alignment horizontal="center"/>
    </xf>
    <xf numFmtId="164" fontId="0" fillId="0" borderId="0" xfId="0" applyNumberFormat="1"/>
    <xf numFmtId="0" fontId="0" fillId="0" borderId="1" xfId="0" applyBorder="1"/>
    <xf numFmtId="3" fontId="7" fillId="0" borderId="1" xfId="0" applyNumberFormat="1" applyFont="1" applyBorder="1"/>
    <xf numFmtId="164" fontId="4" fillId="0" borderId="1" xfId="1" applyNumberFormat="1" applyFont="1" applyBorder="1" applyAlignment="1">
      <alignment horizontal="center"/>
    </xf>
    <xf numFmtId="164" fontId="7" fillId="0" borderId="1" xfId="1" applyNumberFormat="1" applyFont="1" applyBorder="1" applyAlignment="1"/>
    <xf numFmtId="3" fontId="3" fillId="0" borderId="1" xfId="0" applyNumberFormat="1" applyFont="1" applyBorder="1"/>
    <xf numFmtId="164" fontId="3" fillId="0" borderId="1" xfId="1" applyNumberFormat="1" applyFont="1" applyBorder="1" applyAlignment="1">
      <alignment horizontal="left"/>
    </xf>
    <xf numFmtId="3" fontId="4" fillId="0" borderId="1" xfId="0" applyNumberFormat="1" applyFont="1" applyBorder="1"/>
    <xf numFmtId="0" fontId="6" fillId="2" borderId="1" xfId="0" applyFont="1" applyFill="1" applyBorder="1" applyAlignment="1">
      <alignment horizontal="center"/>
    </xf>
    <xf numFmtId="9" fontId="11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3" fontId="12" fillId="3" borderId="1" xfId="0" applyNumberFormat="1" applyFont="1" applyFill="1" applyBorder="1"/>
    <xf numFmtId="0" fontId="13" fillId="3" borderId="1" xfId="0" applyFont="1" applyFill="1" applyBorder="1" applyAlignment="1">
      <alignment horizontal="left"/>
    </xf>
    <xf numFmtId="164" fontId="12" fillId="3" borderId="1" xfId="1" applyNumberFormat="1" applyFont="1" applyFill="1" applyBorder="1" applyAlignment="1">
      <alignment horizontal="center"/>
    </xf>
    <xf numFmtId="164" fontId="12" fillId="3" borderId="1" xfId="1" applyNumberFormat="1" applyFont="1" applyFill="1" applyBorder="1" applyAlignment="1"/>
    <xf numFmtId="0" fontId="11" fillId="2" borderId="2" xfId="0" applyFont="1" applyFill="1" applyBorder="1"/>
    <xf numFmtId="164" fontId="3" fillId="4" borderId="1" xfId="1" applyNumberFormat="1" applyFont="1" applyFill="1" applyBorder="1" applyAlignment="1">
      <alignment horizontal="left"/>
    </xf>
    <xf numFmtId="164" fontId="7" fillId="4" borderId="1" xfId="1" applyNumberFormat="1" applyFont="1" applyFill="1" applyBorder="1" applyAlignment="1"/>
    <xf numFmtId="42" fontId="0" fillId="0" borderId="0" xfId="2" applyFont="1"/>
    <xf numFmtId="3" fontId="3" fillId="2" borderId="1" xfId="0" applyNumberFormat="1" applyFont="1" applyFill="1" applyBorder="1" applyAlignment="1">
      <alignment horizontal="left"/>
    </xf>
    <xf numFmtId="3" fontId="0" fillId="0" borderId="0" xfId="0" applyNumberFormat="1"/>
    <xf numFmtId="42" fontId="3" fillId="0" borderId="0" xfId="2" applyFont="1" applyAlignment="1"/>
    <xf numFmtId="3" fontId="17" fillId="0" borderId="1" xfId="0" applyNumberFormat="1" applyFont="1" applyBorder="1"/>
    <xf numFmtId="0" fontId="17" fillId="0" borderId="1" xfId="0" applyFont="1" applyBorder="1"/>
    <xf numFmtId="3" fontId="0" fillId="0" borderId="7" xfId="0" applyNumberFormat="1" applyBorder="1"/>
    <xf numFmtId="0" fontId="17" fillId="0" borderId="8" xfId="0" applyFont="1" applyBorder="1"/>
    <xf numFmtId="3" fontId="0" fillId="0" borderId="9" xfId="0" applyNumberFormat="1" applyBorder="1"/>
    <xf numFmtId="3" fontId="17" fillId="0" borderId="10" xfId="0" applyNumberFormat="1" applyFont="1" applyBorder="1"/>
    <xf numFmtId="0" fontId="17" fillId="0" borderId="10" xfId="0" applyFont="1" applyBorder="1"/>
    <xf numFmtId="0" fontId="17" fillId="0" borderId="11" xfId="0" applyFont="1" applyBorder="1"/>
    <xf numFmtId="0" fontId="4" fillId="2" borderId="12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3" fontId="17" fillId="0" borderId="15" xfId="0" applyNumberFormat="1" applyFont="1" applyBorder="1"/>
    <xf numFmtId="3" fontId="17" fillId="0" borderId="16" xfId="0" applyNumberFormat="1" applyFont="1" applyBorder="1"/>
    <xf numFmtId="0" fontId="0" fillId="0" borderId="6" xfId="0" applyBorder="1"/>
    <xf numFmtId="0" fontId="18" fillId="2" borderId="17" xfId="0" applyFont="1" applyFill="1" applyBorder="1" applyAlignment="1">
      <alignment horizontal="center"/>
    </xf>
    <xf numFmtId="0" fontId="18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left"/>
    </xf>
    <xf numFmtId="0" fontId="17" fillId="0" borderId="20" xfId="0" applyFont="1" applyBorder="1"/>
    <xf numFmtId="0" fontId="17" fillId="0" borderId="5" xfId="0" applyFont="1" applyBorder="1"/>
    <xf numFmtId="0" fontId="4" fillId="2" borderId="6" xfId="0" applyFont="1" applyFill="1" applyBorder="1" applyAlignment="1">
      <alignment horizontal="left"/>
    </xf>
    <xf numFmtId="3" fontId="15" fillId="2" borderId="17" xfId="0" applyNumberFormat="1" applyFont="1" applyFill="1" applyBorder="1"/>
    <xf numFmtId="3" fontId="15" fillId="2" borderId="18" xfId="0" applyNumberFormat="1" applyFont="1" applyFill="1" applyBorder="1"/>
    <xf numFmtId="0" fontId="18" fillId="2" borderId="23" xfId="0" applyFont="1" applyFill="1" applyBorder="1" applyAlignment="1">
      <alignment horizontal="center"/>
    </xf>
    <xf numFmtId="3" fontId="17" fillId="0" borderId="24" xfId="0" applyNumberFormat="1" applyFont="1" applyBorder="1"/>
    <xf numFmtId="3" fontId="17" fillId="0" borderId="3" xfId="0" applyNumberFormat="1" applyFont="1" applyBorder="1"/>
    <xf numFmtId="0" fontId="17" fillId="0" borderId="3" xfId="0" applyFont="1" applyBorder="1"/>
    <xf numFmtId="0" fontId="17" fillId="0" borderId="4" xfId="0" applyFont="1" applyBorder="1"/>
    <xf numFmtId="3" fontId="15" fillId="2" borderId="23" xfId="0" applyNumberFormat="1" applyFont="1" applyFill="1" applyBorder="1"/>
    <xf numFmtId="0" fontId="18" fillId="2" borderId="6" xfId="0" applyFont="1" applyFill="1" applyBorder="1" applyAlignment="1">
      <alignment horizontal="center"/>
    </xf>
    <xf numFmtId="3" fontId="16" fillId="2" borderId="14" xfId="0" applyNumberFormat="1" applyFont="1" applyFill="1" applyBorder="1"/>
    <xf numFmtId="3" fontId="16" fillId="2" borderId="12" xfId="0" applyNumberFormat="1" applyFont="1" applyFill="1" applyBorder="1"/>
    <xf numFmtId="0" fontId="16" fillId="2" borderId="12" xfId="0" applyFont="1" applyFill="1" applyBorder="1"/>
    <xf numFmtId="0" fontId="16" fillId="2" borderId="19" xfId="0" applyFont="1" applyFill="1" applyBorder="1"/>
    <xf numFmtId="3" fontId="19" fillId="2" borderId="6" xfId="0" applyNumberFormat="1" applyFont="1" applyFill="1" applyBorder="1"/>
    <xf numFmtId="0" fontId="16" fillId="5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1" applyNumberFormat="1" applyFont="1" applyBorder="1" applyAlignment="1"/>
    <xf numFmtId="164" fontId="7" fillId="0" borderId="0" xfId="1" applyNumberFormat="1" applyFont="1" applyBorder="1" applyAlignment="1"/>
    <xf numFmtId="164" fontId="4" fillId="0" borderId="0" xfId="1" applyNumberFormat="1" applyFont="1" applyBorder="1" applyAlignment="1"/>
    <xf numFmtId="9" fontId="11" fillId="0" borderId="0" xfId="0" applyNumberFormat="1" applyFont="1" applyAlignment="1">
      <alignment horizontal="center"/>
    </xf>
    <xf numFmtId="164" fontId="0" fillId="0" borderId="1" xfId="1" applyNumberFormat="1" applyFont="1" applyBorder="1"/>
    <xf numFmtId="0" fontId="13" fillId="0" borderId="0" xfId="0" applyFont="1" applyAlignment="1">
      <alignment horizontal="left"/>
    </xf>
    <xf numFmtId="3" fontId="12" fillId="0" borderId="0" xfId="0" applyNumberFormat="1" applyFont="1"/>
    <xf numFmtId="0" fontId="3" fillId="4" borderId="1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left"/>
    </xf>
    <xf numFmtId="0" fontId="3" fillId="7" borderId="1" xfId="0" applyFont="1" applyFill="1" applyBorder="1" applyAlignment="1">
      <alignment horizontal="left"/>
    </xf>
    <xf numFmtId="0" fontId="4" fillId="8" borderId="1" xfId="0" applyFont="1" applyFill="1" applyBorder="1" applyAlignment="1">
      <alignment horizontal="left"/>
    </xf>
    <xf numFmtId="0" fontId="3" fillId="9" borderId="1" xfId="0" applyFont="1" applyFill="1" applyBorder="1" applyAlignment="1">
      <alignment horizontal="left"/>
    </xf>
    <xf numFmtId="0" fontId="4" fillId="7" borderId="1" xfId="0" applyFont="1" applyFill="1" applyBorder="1" applyAlignment="1">
      <alignment horizontal="left"/>
    </xf>
    <xf numFmtId="0" fontId="3" fillId="10" borderId="1" xfId="0" applyFont="1" applyFill="1" applyBorder="1" applyAlignment="1">
      <alignment horizontal="left"/>
    </xf>
    <xf numFmtId="164" fontId="0" fillId="0" borderId="16" xfId="0" applyNumberFormat="1" applyBorder="1"/>
    <xf numFmtId="164" fontId="0" fillId="0" borderId="0" xfId="1" applyNumberFormat="1" applyFont="1" applyFill="1" applyBorder="1"/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" xfId="0" applyBorder="1"/>
    <xf numFmtId="0" fontId="4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13" fillId="3" borderId="3" xfId="0" applyFont="1" applyFill="1" applyBorder="1" applyAlignment="1">
      <alignment horizontal="left"/>
    </xf>
    <xf numFmtId="0" fontId="6" fillId="2" borderId="28" xfId="0" applyFont="1" applyFill="1" applyBorder="1" applyAlignment="1">
      <alignment horizontal="center"/>
    </xf>
    <xf numFmtId="9" fontId="11" fillId="2" borderId="29" xfId="0" applyNumberFormat="1" applyFont="1" applyFill="1" applyBorder="1" applyAlignment="1">
      <alignment horizontal="center"/>
    </xf>
    <xf numFmtId="3" fontId="7" fillId="0" borderId="30" xfId="0" applyNumberFormat="1" applyFont="1" applyBorder="1"/>
    <xf numFmtId="164" fontId="7" fillId="0" borderId="7" xfId="1" applyNumberFormat="1" applyFont="1" applyBorder="1" applyAlignment="1"/>
    <xf numFmtId="3" fontId="3" fillId="0" borderId="30" xfId="0" applyNumberFormat="1" applyFont="1" applyBorder="1"/>
    <xf numFmtId="164" fontId="3" fillId="0" borderId="7" xfId="1" applyNumberFormat="1" applyFont="1" applyBorder="1" applyAlignment="1"/>
    <xf numFmtId="3" fontId="12" fillId="3" borderId="31" xfId="0" applyNumberFormat="1" applyFont="1" applyFill="1" applyBorder="1"/>
    <xf numFmtId="9" fontId="12" fillId="3" borderId="9" xfId="1" applyFont="1" applyFill="1" applyBorder="1"/>
    <xf numFmtId="3" fontId="3" fillId="0" borderId="12" xfId="0" applyNumberFormat="1" applyFont="1" applyBorder="1"/>
    <xf numFmtId="3" fontId="7" fillId="0" borderId="12" xfId="0" applyNumberFormat="1" applyFont="1" applyBorder="1"/>
    <xf numFmtId="3" fontId="3" fillId="0" borderId="13" xfId="0" applyNumberFormat="1" applyFont="1" applyBorder="1"/>
    <xf numFmtId="0" fontId="4" fillId="2" borderId="34" xfId="0" applyFont="1" applyFill="1" applyBorder="1" applyAlignment="1">
      <alignment horizontal="left"/>
    </xf>
    <xf numFmtId="0" fontId="3" fillId="2" borderId="34" xfId="0" applyFont="1" applyFill="1" applyBorder="1" applyAlignment="1">
      <alignment horizontal="left"/>
    </xf>
    <xf numFmtId="0" fontId="3" fillId="2" borderId="35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/>
    </xf>
    <xf numFmtId="3" fontId="3" fillId="0" borderId="14" xfId="0" applyNumberFormat="1" applyFont="1" applyBorder="1"/>
    <xf numFmtId="0" fontId="6" fillId="2" borderId="36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10" fontId="0" fillId="0" borderId="0" xfId="1" applyNumberFormat="1" applyFont="1"/>
    <xf numFmtId="0" fontId="20" fillId="0" borderId="0" xfId="3"/>
    <xf numFmtId="0" fontId="0" fillId="0" borderId="10" xfId="0" applyBorder="1" applyAlignment="1">
      <alignment horizontal="center"/>
    </xf>
    <xf numFmtId="3" fontId="0" fillId="0" borderId="3" xfId="0" applyNumberFormat="1" applyBorder="1"/>
    <xf numFmtId="0" fontId="0" fillId="0" borderId="1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5" xfId="0" applyBorder="1" applyAlignment="1">
      <alignment horizontal="center"/>
    </xf>
    <xf numFmtId="3" fontId="0" fillId="0" borderId="4" xfId="0" applyNumberFormat="1" applyBorder="1"/>
    <xf numFmtId="0" fontId="22" fillId="0" borderId="1" xfId="0" applyFont="1" applyBorder="1"/>
    <xf numFmtId="0" fontId="22" fillId="0" borderId="39" xfId="0" applyFont="1" applyBorder="1"/>
    <xf numFmtId="0" fontId="0" fillId="0" borderId="39" xfId="0" applyBorder="1"/>
    <xf numFmtId="0" fontId="0" fillId="0" borderId="40" xfId="0" applyBorder="1"/>
    <xf numFmtId="0" fontId="11" fillId="0" borderId="41" xfId="0" applyFont="1" applyBorder="1" applyAlignment="1">
      <alignment horizontal="center" vertical="center"/>
    </xf>
    <xf numFmtId="0" fontId="0" fillId="0" borderId="7" xfId="0" applyBorder="1"/>
    <xf numFmtId="0" fontId="22" fillId="0" borderId="42" xfId="0" applyFont="1" applyBorder="1"/>
    <xf numFmtId="0" fontId="0" fillId="0" borderId="42" xfId="0" applyBorder="1"/>
    <xf numFmtId="0" fontId="0" fillId="0" borderId="9" xfId="0" applyBorder="1"/>
    <xf numFmtId="0" fontId="21" fillId="3" borderId="5" xfId="0" applyFont="1" applyFill="1" applyBorder="1" applyAlignment="1">
      <alignment horizontal="center"/>
    </xf>
    <xf numFmtId="0" fontId="22" fillId="0" borderId="37" xfId="0" applyFont="1" applyBorder="1"/>
    <xf numFmtId="2" fontId="0" fillId="0" borderId="37" xfId="0" applyNumberFormat="1" applyBorder="1"/>
    <xf numFmtId="9" fontId="0" fillId="0" borderId="0" xfId="1" applyFont="1"/>
    <xf numFmtId="164" fontId="0" fillId="0" borderId="0" xfId="1" applyNumberFormat="1" applyFont="1"/>
    <xf numFmtId="2" fontId="0" fillId="0" borderId="27" xfId="0" applyNumberFormat="1" applyBorder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164" fontId="7" fillId="0" borderId="0" xfId="1" applyNumberFormat="1" applyFont="1" applyFill="1" applyBorder="1" applyAlignment="1"/>
    <xf numFmtId="164" fontId="3" fillId="0" borderId="0" xfId="1" applyNumberFormat="1" applyFont="1" applyFill="1" applyBorder="1" applyAlignment="1"/>
    <xf numFmtId="9" fontId="12" fillId="0" borderId="0" xfId="1" applyFont="1" applyFill="1" applyBorder="1"/>
    <xf numFmtId="0" fontId="14" fillId="0" borderId="0" xfId="0" applyFont="1"/>
    <xf numFmtId="0" fontId="0" fillId="11" borderId="0" xfId="0" applyFill="1"/>
    <xf numFmtId="0" fontId="23" fillId="11" borderId="0" xfId="0" applyFont="1" applyFill="1"/>
    <xf numFmtId="9" fontId="0" fillId="0" borderId="0" xfId="1" applyFont="1" applyAlignment="1">
      <alignment horizontal="center"/>
    </xf>
    <xf numFmtId="164" fontId="0" fillId="11" borderId="0" xfId="1" applyNumberFormat="1" applyFont="1" applyFill="1"/>
    <xf numFmtId="10" fontId="3" fillId="0" borderId="1" xfId="1" applyNumberFormat="1" applyFont="1" applyBorder="1"/>
    <xf numFmtId="9" fontId="4" fillId="0" borderId="1" xfId="1" applyFont="1" applyBorder="1"/>
    <xf numFmtId="0" fontId="6" fillId="2" borderId="16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14" fillId="0" borderId="0" xfId="0" applyFont="1"/>
    <xf numFmtId="0" fontId="6" fillId="2" borderId="25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11" fillId="0" borderId="38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</cellXfs>
  <cellStyles count="4">
    <cellStyle name="Currency [0]" xfId="2" builtinId="7"/>
    <cellStyle name="Hyperlink" xfId="3" builtinId="8"/>
    <cellStyle name="Normal" xfId="0" builtinId="0"/>
    <cellStyle name="Percent" xfId="1" builtinId="5"/>
  </cellStyles>
  <dxfs count="13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b="1"/>
              <a:t>Largest oil reserves by country</a:t>
            </a:r>
            <a:r>
              <a:rPr lang="es-CO" b="1"/>
              <a:t> 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CO"/>
        </a:p>
      </c:txPr>
    </c:title>
    <c:autoTitleDeleted val="0"/>
    <c:plotArea>
      <c:layout>
        <c:manualLayout>
          <c:layoutTarget val="inner"/>
          <c:xMode val="edge"/>
          <c:yMode val="edge"/>
          <c:x val="0.11295496117698171"/>
          <c:y val="0.12562808480109702"/>
          <c:w val="0.81980560715775097"/>
          <c:h val="0.66168024258279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'Oil reserve by country'!$F$2</c:f>
              <c:strCache>
                <c:ptCount val="1"/>
                <c:pt idx="0">
                  <c:v>2021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chemeClr val="accent1"/>
                  </a:gs>
                  <a:gs pos="100000">
                    <a:schemeClr val="accent1">
                      <a:lumMod val="84000"/>
                    </a:schemeClr>
                  </a:gs>
                </a:gsLst>
                <a:lin ang="5400000" scaled="1"/>
              </a:gra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138-D844-BD60-5AC814BEAAA8}"/>
              </c:ext>
            </c:extLst>
          </c:dPt>
          <c:dPt>
            <c:idx val="1"/>
            <c:invertIfNegative val="0"/>
            <c:bubble3D val="0"/>
            <c:spPr>
              <a:gradFill>
                <a:gsLst>
                  <a:gs pos="0">
                    <a:schemeClr val="accent1"/>
                  </a:gs>
                  <a:gs pos="100000">
                    <a:schemeClr val="accent1">
                      <a:lumMod val="84000"/>
                    </a:schemeClr>
                  </a:gs>
                </a:gsLst>
                <a:lin ang="5400000" scaled="1"/>
              </a:gra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138-D844-BD60-5AC814BEAAA8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chemeClr val="accent1"/>
                  </a:gs>
                  <a:gs pos="100000">
                    <a:schemeClr val="accent1">
                      <a:lumMod val="84000"/>
                    </a:schemeClr>
                  </a:gs>
                </a:gsLst>
                <a:lin ang="5400000" scaled="1"/>
              </a:gra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138-D844-BD60-5AC814BEAAA8}"/>
              </c:ext>
            </c:extLst>
          </c:dPt>
          <c:dPt>
            <c:idx val="3"/>
            <c:invertIfNegative val="0"/>
            <c:bubble3D val="0"/>
            <c:spPr>
              <a:gradFill>
                <a:gsLst>
                  <a:gs pos="0">
                    <a:schemeClr val="accent1"/>
                  </a:gs>
                  <a:gs pos="100000">
                    <a:schemeClr val="accent1">
                      <a:lumMod val="84000"/>
                    </a:schemeClr>
                  </a:gs>
                </a:gsLst>
                <a:lin ang="5400000" scaled="1"/>
              </a:gra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138-D844-BD60-5AC814BEAAA8}"/>
              </c:ext>
            </c:extLst>
          </c:dPt>
          <c:dPt>
            <c:idx val="4"/>
            <c:invertIfNegative val="0"/>
            <c:bubble3D val="0"/>
            <c:spPr>
              <a:gradFill>
                <a:gsLst>
                  <a:gs pos="0">
                    <a:schemeClr val="accent1"/>
                  </a:gs>
                  <a:gs pos="100000">
                    <a:schemeClr val="accent1">
                      <a:lumMod val="84000"/>
                    </a:schemeClr>
                  </a:gs>
                </a:gsLst>
                <a:lin ang="5400000" scaled="1"/>
              </a:gra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5138-D844-BD60-5AC814BEAAA8}"/>
              </c:ext>
            </c:extLst>
          </c:dPt>
          <c:dPt>
            <c:idx val="5"/>
            <c:invertIfNegative val="0"/>
            <c:bubble3D val="0"/>
            <c:spPr>
              <a:gradFill>
                <a:gsLst>
                  <a:gs pos="0">
                    <a:schemeClr val="accent1"/>
                  </a:gs>
                  <a:gs pos="100000">
                    <a:schemeClr val="accent1">
                      <a:lumMod val="84000"/>
                    </a:schemeClr>
                  </a:gs>
                </a:gsLst>
                <a:lin ang="5400000" scaled="1"/>
              </a:gra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5138-D844-BD60-5AC814BEAAA8}"/>
              </c:ext>
            </c:extLst>
          </c:dPt>
          <c:dPt>
            <c:idx val="6"/>
            <c:invertIfNegative val="0"/>
            <c:bubble3D val="0"/>
            <c:spPr>
              <a:gradFill>
                <a:gsLst>
                  <a:gs pos="0">
                    <a:schemeClr val="accent1"/>
                  </a:gs>
                  <a:gs pos="100000">
                    <a:schemeClr val="accent1">
                      <a:lumMod val="84000"/>
                    </a:schemeClr>
                  </a:gs>
                </a:gsLst>
                <a:lin ang="5400000" scaled="1"/>
              </a:gra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5138-D844-BD60-5AC814BEAAA8}"/>
              </c:ext>
            </c:extLst>
          </c:dPt>
          <c:dPt>
            <c:idx val="7"/>
            <c:invertIfNegative val="0"/>
            <c:bubble3D val="0"/>
            <c:spPr>
              <a:gradFill>
                <a:gsLst>
                  <a:gs pos="0">
                    <a:schemeClr val="accent1"/>
                  </a:gs>
                  <a:gs pos="100000">
                    <a:schemeClr val="accent1">
                      <a:lumMod val="84000"/>
                    </a:schemeClr>
                  </a:gs>
                </a:gsLst>
                <a:lin ang="5400000" scaled="1"/>
              </a:gra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5138-D844-BD60-5AC814BEAAA8}"/>
              </c:ext>
            </c:extLst>
          </c:dPt>
          <c:dPt>
            <c:idx val="8"/>
            <c:invertIfNegative val="0"/>
            <c:bubble3D val="0"/>
            <c:spPr>
              <a:gradFill>
                <a:gsLst>
                  <a:gs pos="0">
                    <a:schemeClr val="accent1"/>
                  </a:gs>
                  <a:gs pos="100000">
                    <a:schemeClr val="accent1">
                      <a:lumMod val="84000"/>
                    </a:schemeClr>
                  </a:gs>
                </a:gsLst>
                <a:lin ang="5400000" scaled="1"/>
              </a:gra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5138-D844-BD60-5AC814BEAAA8}"/>
              </c:ext>
            </c:extLst>
          </c:dPt>
          <c:dPt>
            <c:idx val="9"/>
            <c:invertIfNegative val="0"/>
            <c:bubble3D val="0"/>
            <c:spPr>
              <a:gradFill>
                <a:gsLst>
                  <a:gs pos="0">
                    <a:schemeClr val="accent1"/>
                  </a:gs>
                  <a:gs pos="100000">
                    <a:schemeClr val="accent1">
                      <a:lumMod val="84000"/>
                    </a:schemeClr>
                  </a:gs>
                </a:gsLst>
                <a:lin ang="5400000" scaled="1"/>
              </a:gra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5138-D844-BD60-5AC814BEAAA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'Oil reserve by country'!$A$3:$A$12</c:f>
              <c:strCache>
                <c:ptCount val="10"/>
                <c:pt idx="0">
                  <c:v>Venezuela</c:v>
                </c:pt>
                <c:pt idx="1">
                  <c:v>Saudi Arabia</c:v>
                </c:pt>
                <c:pt idx="2">
                  <c:v>IR iran</c:v>
                </c:pt>
                <c:pt idx="3">
                  <c:v>Iraq</c:v>
                </c:pt>
                <c:pt idx="4">
                  <c:v>UAE</c:v>
                </c:pt>
                <c:pt idx="5">
                  <c:v>Kuwait</c:v>
                </c:pt>
                <c:pt idx="6">
                  <c:v>Russia</c:v>
                </c:pt>
                <c:pt idx="7">
                  <c:v>Libya</c:v>
                </c:pt>
                <c:pt idx="8">
                  <c:v>United States</c:v>
                </c:pt>
                <c:pt idx="9">
                  <c:v>Nigeria</c:v>
                </c:pt>
              </c:strCache>
            </c:strRef>
          </c:cat>
          <c:val>
            <c:numRef>
              <c:f>'Oil reserve by country'!$F$3:$F$12</c:f>
              <c:numCache>
                <c:formatCode>#,##0</c:formatCode>
                <c:ptCount val="10"/>
                <c:pt idx="0">
                  <c:v>303468</c:v>
                </c:pt>
                <c:pt idx="1">
                  <c:v>267192</c:v>
                </c:pt>
                <c:pt idx="2">
                  <c:v>208600</c:v>
                </c:pt>
                <c:pt idx="3">
                  <c:v>145019</c:v>
                </c:pt>
                <c:pt idx="4">
                  <c:v>111000</c:v>
                </c:pt>
                <c:pt idx="5">
                  <c:v>101500</c:v>
                </c:pt>
                <c:pt idx="6">
                  <c:v>80000</c:v>
                </c:pt>
                <c:pt idx="7">
                  <c:v>48363</c:v>
                </c:pt>
                <c:pt idx="8">
                  <c:v>38832</c:v>
                </c:pt>
                <c:pt idx="9">
                  <c:v>37050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138-D844-BD60-5AC814BEAAA8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23945360"/>
        <c:axId val="2023952016"/>
      </c:barChart>
      <c:catAx>
        <c:axId val="2023945360"/>
        <c:scaling>
          <c:orientation val="minMax"/>
        </c:scaling>
        <c:delete val="0"/>
        <c:axPos val="b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2023952016"/>
        <c:crosses val="autoZero"/>
        <c:auto val="1"/>
        <c:lblAlgn val="ctr"/>
        <c:lblOffset val="100"/>
        <c:noMultiLvlLbl val="0"/>
      </c:catAx>
      <c:valAx>
        <c:axId val="202395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MX" sz="1100"/>
                  <a:t>Million  barrels of oil</a:t>
                </a:r>
              </a:p>
            </c:rich>
          </c:tx>
          <c:layout>
            <c:manualLayout>
              <c:xMode val="edge"/>
              <c:yMode val="edge"/>
              <c:x val="1.784437770180097E-2"/>
              <c:y val="0.30391946874338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CO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2023945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2000" b="1"/>
              <a:t>Refined oil exports by Country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CO"/>
        </a:p>
      </c:txPr>
    </c:title>
    <c:autoTitleDeleted val="0"/>
    <c:plotArea>
      <c:layout>
        <c:manualLayout>
          <c:layoutTarget val="inner"/>
          <c:xMode val="edge"/>
          <c:yMode val="edge"/>
          <c:x val="0.15668292682926829"/>
          <c:y val="0.13384747467314248"/>
          <c:w val="0.78152845528455284"/>
          <c:h val="0.6350310299997546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19.2%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9017409467383E-2"/>
                      <c:h val="8.6630786847781097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9-4410-EB42-BF37-93936A9C06C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8.1%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6082086844394944E-2"/>
                      <c:h val="8.9716473948904418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A-4410-EB42-BF37-93936A9C06C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7.7%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315917500141956E-2"/>
                      <c:h val="8.9716473948904418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B-4410-EB42-BF37-93936A9C06C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4.9%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4410-EB42-BF37-93936A9C06C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4.6%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315917500141956E-2"/>
                      <c:h val="8.0459412645534495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D-4410-EB42-BF37-93936A9C06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'Refined Oil Exports'!$A$3:$A$7</c:f>
              <c:strCache>
                <c:ptCount val="5"/>
                <c:pt idx="0">
                  <c:v>United States</c:v>
                </c:pt>
                <c:pt idx="1">
                  <c:v>Russia</c:v>
                </c:pt>
                <c:pt idx="2">
                  <c:v>Netherlands</c:v>
                </c:pt>
                <c:pt idx="3">
                  <c:v>Singapore</c:v>
                </c:pt>
                <c:pt idx="4">
                  <c:v>Saudi Arabia</c:v>
                </c:pt>
              </c:strCache>
            </c:strRef>
          </c:cat>
          <c:val>
            <c:numRef>
              <c:f>'Refined Oil Exports'!$B$3:$B$7</c:f>
              <c:numCache>
                <c:formatCode>#,##0</c:formatCode>
                <c:ptCount val="5"/>
                <c:pt idx="0">
                  <c:v>5652</c:v>
                </c:pt>
                <c:pt idx="1">
                  <c:v>2385</c:v>
                </c:pt>
                <c:pt idx="2">
                  <c:v>2258</c:v>
                </c:pt>
                <c:pt idx="3">
                  <c:v>1426</c:v>
                </c:pt>
                <c:pt idx="4">
                  <c:v>1344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'Refined Oil Exports'!#REF!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4410-EB42-BF37-93936A9C06C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62"/>
        <c:axId val="1171160495"/>
        <c:axId val="1198969903"/>
      </c:barChart>
      <c:catAx>
        <c:axId val="1171160495"/>
        <c:scaling>
          <c:orientation val="minMax"/>
        </c:scaling>
        <c:delete val="0"/>
        <c:axPos val="b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1198969903"/>
        <c:crosses val="autoZero"/>
        <c:auto val="1"/>
        <c:lblAlgn val="ctr"/>
        <c:lblOffset val="100"/>
        <c:noMultiLvlLbl val="0"/>
      </c:catAx>
      <c:valAx>
        <c:axId val="1198969903"/>
        <c:scaling>
          <c:orientation val="minMax"/>
        </c:scaling>
        <c:delete val="0"/>
        <c:axPos val="l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MX" sz="1400"/>
                  <a:t>1000 Barrels Per day</a:t>
                </a:r>
              </a:p>
            </c:rich>
          </c:tx>
          <c:layout>
            <c:manualLayout>
              <c:xMode val="edge"/>
              <c:yMode val="edge"/>
              <c:x val="5.6747967479674796E-2"/>
              <c:y val="0.26312859282160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CO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1171160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s-MX"/>
              <a:t>Oil Crude Importers by Country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CO"/>
        </a:p>
      </c:txPr>
    </c:title>
    <c:autoTitleDeleted val="0"/>
    <c:plotArea>
      <c:layout>
        <c:manualLayout>
          <c:layoutTarget val="inner"/>
          <c:xMode val="edge"/>
          <c:yMode val="edge"/>
          <c:x val="0.11655251563355608"/>
          <c:y val="0.14812743064217149"/>
          <c:w val="0.85323733112246813"/>
          <c:h val="0.6114422233763441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24.1%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B22B-A246-85DF-760679AD3E1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14.3%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9553403542469536E-2"/>
                      <c:h val="8.1891281322678283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3-B22B-A246-85DF-760679AD3E1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9.9%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B22B-A246-85DF-760679AD3E1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6.1%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B22B-A246-85DF-760679AD3E1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5.8%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B22B-A246-85DF-760679AD3E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'Oil Imports'!$G$3:$G$7</c:f>
              <c:strCache>
                <c:ptCount val="5"/>
                <c:pt idx="0">
                  <c:v>China</c:v>
                </c:pt>
                <c:pt idx="1">
                  <c:v>United States</c:v>
                </c:pt>
                <c:pt idx="2">
                  <c:v>India</c:v>
                </c:pt>
                <c:pt idx="3">
                  <c:v>South Korea</c:v>
                </c:pt>
                <c:pt idx="4">
                  <c:v>Japan</c:v>
                </c:pt>
              </c:strCache>
            </c:strRef>
          </c:cat>
          <c:val>
            <c:numRef>
              <c:f>'Oil Imports'!$H$3:$H$7</c:f>
              <c:numCache>
                <c:formatCode>#,##0</c:formatCode>
                <c:ptCount val="5"/>
                <c:pt idx="0">
                  <c:v>10301</c:v>
                </c:pt>
                <c:pt idx="1">
                  <c:v>6110</c:v>
                </c:pt>
                <c:pt idx="2">
                  <c:v>4244</c:v>
                </c:pt>
                <c:pt idx="3">
                  <c:v>2613</c:v>
                </c:pt>
                <c:pt idx="4">
                  <c:v>2493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2B-A246-85DF-760679AD3E19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</c:dLbls>
        <c:gapWidth val="146"/>
        <c:axId val="1592748927"/>
        <c:axId val="1849449023"/>
      </c:barChart>
      <c:catAx>
        <c:axId val="1592748927"/>
        <c:scaling>
          <c:orientation val="minMax"/>
        </c:scaling>
        <c:delete val="0"/>
        <c:axPos val="b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1849449023"/>
        <c:crosses val="autoZero"/>
        <c:auto val="1"/>
        <c:lblAlgn val="ctr"/>
        <c:lblOffset val="100"/>
        <c:noMultiLvlLbl val="0"/>
      </c:catAx>
      <c:valAx>
        <c:axId val="1849449023"/>
        <c:scaling>
          <c:orientation val="minMax"/>
        </c:scaling>
        <c:delete val="0"/>
        <c:axPos val="l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50"/>
                  <a:t>1000 Barrels per day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CO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1592748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Times New Roman" panose="02020603050405020304" pitchFamily="18" charset="0"/>
              </a:defRPr>
            </a:pPr>
            <a:r>
              <a:rPr lang="en-US" b="1">
                <a:latin typeface="+mn-lt"/>
              </a:rPr>
              <a:t>Largest oil reserves by country</a:t>
            </a:r>
            <a:r>
              <a:rPr lang="es-CO" b="1">
                <a:latin typeface="+mn-lt"/>
              </a:rPr>
              <a:t> </a:t>
            </a:r>
            <a:endParaRPr lang="en-US" b="1">
              <a:latin typeface="+mn-lt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Times New Roman" panose="02020603050405020304" pitchFamily="18" charset="0"/>
            </a:defRPr>
          </a:pPr>
          <a:endParaRPr lang="en-CO"/>
        </a:p>
      </c:txPr>
    </c:title>
    <c:autoTitleDeleted val="0"/>
    <c:plotArea>
      <c:layout>
        <c:manualLayout>
          <c:layoutTarget val="inner"/>
          <c:xMode val="edge"/>
          <c:yMode val="edge"/>
          <c:x val="0.11878025054881496"/>
          <c:y val="0.15156459188999066"/>
          <c:w val="0.84518186478776969"/>
          <c:h val="0.60692527627130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'Oil reserve by country'!$G$2</c:f>
              <c:strCache>
                <c:ptCount val="1"/>
                <c:pt idx="0">
                  <c:v>% change 21/20 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20%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684-0440-973B-5F9F1576573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17%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3684-0440-973B-5F9F1576573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13%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684-0440-973B-5F9F1576573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9%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3684-0440-973B-5F9F1576573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7%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3684-0440-973B-5F9F157657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'Oil reserve by country'!$I$4:$I$8</c:f>
              <c:strCache>
                <c:ptCount val="5"/>
                <c:pt idx="0">
                  <c:v>Venezuela</c:v>
                </c:pt>
                <c:pt idx="1">
                  <c:v>Saudi Arabia</c:v>
                </c:pt>
                <c:pt idx="2">
                  <c:v>IR iran</c:v>
                </c:pt>
                <c:pt idx="3">
                  <c:v>Iraq</c:v>
                </c:pt>
                <c:pt idx="4">
                  <c:v>UAE</c:v>
                </c:pt>
              </c:strCache>
            </c:strRef>
          </c:cat>
          <c:val>
            <c:numRef>
              <c:f>'Oil reserve by country'!$J$4:$J$8</c:f>
              <c:numCache>
                <c:formatCode>#,##0</c:formatCode>
                <c:ptCount val="5"/>
                <c:pt idx="0">
                  <c:v>303468</c:v>
                </c:pt>
                <c:pt idx="1">
                  <c:v>267192</c:v>
                </c:pt>
                <c:pt idx="2">
                  <c:v>208600</c:v>
                </c:pt>
                <c:pt idx="3">
                  <c:v>145019</c:v>
                </c:pt>
                <c:pt idx="4">
                  <c:v>111000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684-0440-973B-5F9F15765737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84"/>
        <c:overlap val="25"/>
        <c:axId val="2023945360"/>
        <c:axId val="2023952016"/>
      </c:barChart>
      <c:catAx>
        <c:axId val="2023945360"/>
        <c:scaling>
          <c:orientation val="minMax"/>
        </c:scaling>
        <c:delete val="0"/>
        <c:axPos val="b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2023952016"/>
        <c:crosses val="autoZero"/>
        <c:auto val="1"/>
        <c:lblAlgn val="ctr"/>
        <c:lblOffset val="100"/>
        <c:noMultiLvlLbl val="0"/>
      </c:catAx>
      <c:valAx>
        <c:axId val="2023952016"/>
        <c:scaling>
          <c:orientation val="minMax"/>
        </c:scaling>
        <c:delete val="0"/>
        <c:axPos val="l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MX" sz="1100"/>
                  <a:t>Million  barrels of oil</a:t>
                </a:r>
              </a:p>
            </c:rich>
          </c:tx>
          <c:layout>
            <c:manualLayout>
              <c:xMode val="edge"/>
              <c:yMode val="edge"/>
              <c:x val="1.784437770180097E-2"/>
              <c:y val="0.30391946874338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CO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2023945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 b="1"/>
              <a:t>Crude Oil Production By Country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n-CO"/>
        </a:p>
      </c:txPr>
    </c:title>
    <c:autoTitleDeleted val="0"/>
    <c:plotArea>
      <c:layout>
        <c:manualLayout>
          <c:layoutTarget val="inner"/>
          <c:xMode val="edge"/>
          <c:yMode val="edge"/>
          <c:x val="0.106439674315322"/>
          <c:y val="0.11724871332424229"/>
          <c:w val="0.80769800148038506"/>
          <c:h val="0.696168046999306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'Oil Production by country'!$C$2</c:f>
              <c:strCache>
                <c:ptCount val="1"/>
                <c:pt idx="0">
                  <c:v>2021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'Oil Production by country'!$A$3:$A$12</c:f>
              <c:strCache>
                <c:ptCount val="10"/>
                <c:pt idx="0">
                  <c:v>United States</c:v>
                </c:pt>
                <c:pt idx="1">
                  <c:v>Russia</c:v>
                </c:pt>
                <c:pt idx="2">
                  <c:v>Saudi Arabia</c:v>
                </c:pt>
                <c:pt idx="3">
                  <c:v>China</c:v>
                </c:pt>
                <c:pt idx="4">
                  <c:v>Iraq</c:v>
                </c:pt>
                <c:pt idx="5">
                  <c:v>Brazil</c:v>
                </c:pt>
                <c:pt idx="6">
                  <c:v>UAE</c:v>
                </c:pt>
                <c:pt idx="7">
                  <c:v>Kuwait</c:v>
                </c:pt>
                <c:pt idx="8">
                  <c:v>IR Iran</c:v>
                </c:pt>
                <c:pt idx="9">
                  <c:v>Norway</c:v>
                </c:pt>
              </c:strCache>
            </c:strRef>
          </c:cat>
          <c:val>
            <c:numRef>
              <c:f>'Oil Production by country'!$C$3:$C$12</c:f>
              <c:numCache>
                <c:formatCode>#,##0</c:formatCode>
                <c:ptCount val="10"/>
                <c:pt idx="0">
                  <c:v>11188</c:v>
                </c:pt>
                <c:pt idx="1">
                  <c:v>9619</c:v>
                </c:pt>
                <c:pt idx="2">
                  <c:v>9125</c:v>
                </c:pt>
                <c:pt idx="3">
                  <c:v>3988</c:v>
                </c:pt>
                <c:pt idx="4">
                  <c:v>3971</c:v>
                </c:pt>
                <c:pt idx="5">
                  <c:v>2905</c:v>
                </c:pt>
                <c:pt idx="6">
                  <c:v>2718</c:v>
                </c:pt>
                <c:pt idx="7">
                  <c:v>2415</c:v>
                </c:pt>
                <c:pt idx="8">
                  <c:v>2392</c:v>
                </c:pt>
                <c:pt idx="9">
                  <c:v>1770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4D-904E-BDF4-999A58CC5BA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877198768"/>
        <c:axId val="877201040"/>
      </c:barChart>
      <c:catAx>
        <c:axId val="877198768"/>
        <c:scaling>
          <c:orientation val="minMax"/>
        </c:scaling>
        <c:delete val="0"/>
        <c:axPos val="b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CO"/>
          </a:p>
        </c:txPr>
        <c:crossAx val="877201040"/>
        <c:crosses val="autoZero"/>
        <c:auto val="1"/>
        <c:lblAlgn val="ctr"/>
        <c:lblOffset val="100"/>
        <c:noMultiLvlLbl val="0"/>
      </c:catAx>
      <c:valAx>
        <c:axId val="877201040"/>
        <c:scaling>
          <c:orientation val="minMax"/>
        </c:scaling>
        <c:delete val="0"/>
        <c:axPos val="l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1000 BARRELS PER DAY (B/D)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O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O"/>
          </a:p>
        </c:txPr>
        <c:crossAx val="877198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 b="1"/>
              <a:t>Crude Oil Production By Country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n-CO"/>
        </a:p>
      </c:txPr>
    </c:title>
    <c:autoTitleDeleted val="0"/>
    <c:plotArea>
      <c:layout>
        <c:manualLayout>
          <c:layoutTarget val="inner"/>
          <c:xMode val="edge"/>
          <c:yMode val="edge"/>
          <c:x val="0.12288709593866558"/>
          <c:y val="0.12065000803470995"/>
          <c:w val="0.83434072780054203"/>
          <c:h val="0.649297509441413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'Oil Production by country'!$C$2</c:f>
              <c:strCache>
                <c:ptCount val="1"/>
                <c:pt idx="0">
                  <c:v>2021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16.1%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A74-F947-B908-E8AB2052A07F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baseline="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13.8%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CO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102146558105108E-2"/>
                      <c:h val="7.3070050181551147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2-6A74-F947-B908-E8AB2052A07F}"/>
                </c:ext>
              </c:extLst>
            </c:dLbl>
            <c:dLbl>
              <c:idx val="2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baseline="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13.1%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CO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6180606957809028E-2"/>
                      <c:h val="7.3070050181551147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3-6A74-F947-B908-E8AB2052A07F}"/>
                </c:ext>
              </c:extLst>
            </c:dLbl>
            <c:dLbl>
              <c:idx val="3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baseline="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5.7%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CO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7660991857883058E-2"/>
                      <c:h val="8.0842070906939748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4-6A74-F947-B908-E8AB2052A07F}"/>
                </c:ext>
              </c:extLst>
            </c:dLbl>
            <c:dLbl>
              <c:idx val="4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baseline="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5.7%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CO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3219837157661001E-2"/>
                      <c:h val="7.5660723756680676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5-6A74-F947-B908-E8AB2052A0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'Oil Production by country'!$A$3:$A$7</c:f>
              <c:strCache>
                <c:ptCount val="5"/>
                <c:pt idx="0">
                  <c:v>United States</c:v>
                </c:pt>
                <c:pt idx="1">
                  <c:v>Russia</c:v>
                </c:pt>
                <c:pt idx="2">
                  <c:v>Saudi Arabia</c:v>
                </c:pt>
                <c:pt idx="3">
                  <c:v>China</c:v>
                </c:pt>
                <c:pt idx="4">
                  <c:v>Iraq</c:v>
                </c:pt>
              </c:strCache>
            </c:strRef>
          </c:cat>
          <c:val>
            <c:numRef>
              <c:f>'Oil Production by country'!$C$3:$C$7</c:f>
              <c:numCache>
                <c:formatCode>#,##0</c:formatCode>
                <c:ptCount val="5"/>
                <c:pt idx="0">
                  <c:v>11188</c:v>
                </c:pt>
                <c:pt idx="1">
                  <c:v>9619</c:v>
                </c:pt>
                <c:pt idx="2">
                  <c:v>9125</c:v>
                </c:pt>
                <c:pt idx="3">
                  <c:v>3988</c:v>
                </c:pt>
                <c:pt idx="4">
                  <c:v>3971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74-F947-B908-E8AB2052A07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0"/>
        <c:overlap val="-47"/>
        <c:axId val="877198768"/>
        <c:axId val="877201040"/>
      </c:barChart>
      <c:catAx>
        <c:axId val="877198768"/>
        <c:scaling>
          <c:orientation val="minMax"/>
        </c:scaling>
        <c:delete val="0"/>
        <c:axPos val="b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CO"/>
          </a:p>
        </c:txPr>
        <c:crossAx val="877201040"/>
        <c:crosses val="autoZero"/>
        <c:auto val="1"/>
        <c:lblAlgn val="ctr"/>
        <c:lblOffset val="100"/>
        <c:noMultiLvlLbl val="0"/>
      </c:catAx>
      <c:valAx>
        <c:axId val="877201040"/>
        <c:scaling>
          <c:orientation val="minMax"/>
        </c:scaling>
        <c:delete val="0"/>
        <c:axPos val="l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1000 BARRELS PER DAY (B/D)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O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O"/>
          </a:p>
        </c:txPr>
        <c:crossAx val="877198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World refinery capacity by country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CO"/>
        </a:p>
      </c:txPr>
    </c:title>
    <c:autoTitleDeleted val="0"/>
    <c:plotArea>
      <c:layout>
        <c:manualLayout>
          <c:layoutTarget val="inner"/>
          <c:xMode val="edge"/>
          <c:yMode val="edge"/>
          <c:x val="0.10019613010837536"/>
          <c:y val="0.12598571870621605"/>
          <c:w val="0.83017489521045629"/>
          <c:h val="0.728339054863218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'Refinery capacity'!$G$2</c:f>
              <c:strCache>
                <c:ptCount val="1"/>
                <c:pt idx="0">
                  <c:v>2021 (1000 B/D)</c:v>
                </c:pt>
              </c:strCache>
            </c:strRef>
          </c:tx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'Refinery capacity'!$F$3:$F$12</c:f>
              <c:strCache>
                <c:ptCount val="10"/>
                <c:pt idx="0">
                  <c:v>United States</c:v>
                </c:pt>
                <c:pt idx="1">
                  <c:v>China</c:v>
                </c:pt>
                <c:pt idx="2">
                  <c:v>Russia</c:v>
                </c:pt>
                <c:pt idx="3">
                  <c:v>India</c:v>
                </c:pt>
                <c:pt idx="4">
                  <c:v>South Korea</c:v>
                </c:pt>
                <c:pt idx="5">
                  <c:v>Japan</c:v>
                </c:pt>
                <c:pt idx="6">
                  <c:v>Saudi Arabia</c:v>
                </c:pt>
                <c:pt idx="7">
                  <c:v>Brazil</c:v>
                </c:pt>
                <c:pt idx="8">
                  <c:v>Venezuela</c:v>
                </c:pt>
                <c:pt idx="9">
                  <c:v>IR iran</c:v>
                </c:pt>
              </c:strCache>
            </c:strRef>
          </c:cat>
          <c:val>
            <c:numRef>
              <c:f>'Refinery capacity'!$G$3:$G$12</c:f>
              <c:numCache>
                <c:formatCode>#,##0</c:formatCode>
                <c:ptCount val="10"/>
                <c:pt idx="0">
                  <c:v>17755</c:v>
                </c:pt>
                <c:pt idx="1">
                  <c:v>16462</c:v>
                </c:pt>
                <c:pt idx="2">
                  <c:v>7105</c:v>
                </c:pt>
                <c:pt idx="3">
                  <c:v>4836</c:v>
                </c:pt>
                <c:pt idx="4">
                  <c:v>3518</c:v>
                </c:pt>
                <c:pt idx="5">
                  <c:v>3482</c:v>
                </c:pt>
                <c:pt idx="6">
                  <c:v>3327</c:v>
                </c:pt>
                <c:pt idx="7">
                  <c:v>2289</c:v>
                </c:pt>
                <c:pt idx="8">
                  <c:v>2276</c:v>
                </c:pt>
                <c:pt idx="9">
                  <c:v>2202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3E-9049-9906-AE24023F0437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437023584"/>
        <c:axId val="765939664"/>
      </c:barChart>
      <c:catAx>
        <c:axId val="437023584"/>
        <c:scaling>
          <c:orientation val="minMax"/>
        </c:scaling>
        <c:delete val="0"/>
        <c:axPos val="b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765939664"/>
        <c:crosses val="autoZero"/>
        <c:auto val="1"/>
        <c:lblAlgn val="ctr"/>
        <c:lblOffset val="100"/>
        <c:noMultiLvlLbl val="0"/>
      </c:catAx>
      <c:valAx>
        <c:axId val="765939664"/>
        <c:scaling>
          <c:orientation val="minMax"/>
        </c:scaling>
        <c:delete val="0"/>
        <c:axPos val="l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MX"/>
                  <a:t>1000 Barrels per day</a:t>
                </a:r>
              </a:p>
            </c:rich>
          </c:tx>
          <c:layout>
            <c:manualLayout>
              <c:xMode val="edge"/>
              <c:yMode val="edge"/>
              <c:x val="1.509010745132643E-2"/>
              <c:y val="0.369581974343833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CO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437023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b="1"/>
              <a:t>World refinery capacity by country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CO"/>
        </a:p>
      </c:txPr>
    </c:title>
    <c:autoTitleDeleted val="0"/>
    <c:plotArea>
      <c:layout>
        <c:manualLayout>
          <c:layoutTarget val="inner"/>
          <c:xMode val="edge"/>
          <c:yMode val="edge"/>
          <c:x val="0.11165277008131759"/>
          <c:y val="0.12598571870621605"/>
          <c:w val="0.81871824941685889"/>
          <c:h val="0.650214074803149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'Refinery capacity'!$G$2</c:f>
              <c:strCache>
                <c:ptCount val="1"/>
                <c:pt idx="0">
                  <c:v>2021 (1000 B/D)</c:v>
                </c:pt>
              </c:strCache>
            </c:strRef>
          </c:tx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17.5%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6464811783960719E-2"/>
                      <c:h val="0.11273449803149607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1-1118-CA42-AB09-C086EC1DE2E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16.2%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9738134206219311E-2"/>
                      <c:h val="9.0859498031496067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2-1118-CA42-AB09-C086EC1DE2E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7.0%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918166939443537E-2"/>
                      <c:h val="7.2109498031496078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3-1118-CA42-AB09-C086EC1DE2E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4.8%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1554828150572829E-2"/>
                      <c:h val="8.4609498031496061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4-1118-CA42-AB09-C086EC1DE2E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3.5%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1554828150572829E-2"/>
                      <c:h val="8.1484498031496058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5-1118-CA42-AB09-C086EC1DE2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'Refinery capacity'!$F$3:$F$7</c:f>
              <c:strCache>
                <c:ptCount val="5"/>
                <c:pt idx="0">
                  <c:v>United States</c:v>
                </c:pt>
                <c:pt idx="1">
                  <c:v>China</c:v>
                </c:pt>
                <c:pt idx="2">
                  <c:v>Russia</c:v>
                </c:pt>
                <c:pt idx="3">
                  <c:v>India</c:v>
                </c:pt>
                <c:pt idx="4">
                  <c:v>South Korea</c:v>
                </c:pt>
              </c:strCache>
            </c:strRef>
          </c:cat>
          <c:val>
            <c:numRef>
              <c:f>'Refinery capacity'!$G$3:$G$7</c:f>
              <c:numCache>
                <c:formatCode>#,##0</c:formatCode>
                <c:ptCount val="5"/>
                <c:pt idx="0">
                  <c:v>17755</c:v>
                </c:pt>
                <c:pt idx="1">
                  <c:v>16462</c:v>
                </c:pt>
                <c:pt idx="2">
                  <c:v>7105</c:v>
                </c:pt>
                <c:pt idx="3">
                  <c:v>4836</c:v>
                </c:pt>
                <c:pt idx="4">
                  <c:v>3518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18-CA42-AB09-C086EC1DE2E8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98"/>
        <c:axId val="437023584"/>
        <c:axId val="765939664"/>
      </c:barChart>
      <c:catAx>
        <c:axId val="437023584"/>
        <c:scaling>
          <c:orientation val="minMax"/>
        </c:scaling>
        <c:delete val="0"/>
        <c:axPos val="b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765939664"/>
        <c:crosses val="autoZero"/>
        <c:auto val="1"/>
        <c:lblAlgn val="ctr"/>
        <c:lblOffset val="100"/>
        <c:noMultiLvlLbl val="0"/>
      </c:catAx>
      <c:valAx>
        <c:axId val="765939664"/>
        <c:scaling>
          <c:orientation val="minMax"/>
        </c:scaling>
        <c:delete val="0"/>
        <c:axPos val="l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MX" sz="1050"/>
                  <a:t>1000 Barrels per day</a:t>
                </a:r>
              </a:p>
            </c:rich>
          </c:tx>
          <c:layout>
            <c:manualLayout>
              <c:xMode val="edge"/>
              <c:yMode val="edge"/>
              <c:x val="1.509010745132643E-2"/>
              <c:y val="0.369581974343833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CO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437023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World Oil Demand by Country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CO"/>
        </a:p>
      </c:txPr>
    </c:title>
    <c:autoTitleDeleted val="0"/>
    <c:plotArea>
      <c:layout>
        <c:manualLayout>
          <c:layoutTarget val="inner"/>
          <c:xMode val="edge"/>
          <c:yMode val="edge"/>
          <c:x val="8.9791879195860791E-2"/>
          <c:y val="0.10591511936339522"/>
          <c:w val="0.88072790358148589"/>
          <c:h val="0.690340441529689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'Oil Consumers'!$S$2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'Oil Consumers'!$Q$3:$Q$12</c:f>
              <c:strCache>
                <c:ptCount val="10"/>
                <c:pt idx="0">
                  <c:v>United States</c:v>
                </c:pt>
                <c:pt idx="1">
                  <c:v>China</c:v>
                </c:pt>
                <c:pt idx="2">
                  <c:v>India</c:v>
                </c:pt>
                <c:pt idx="3">
                  <c:v>Russia</c:v>
                </c:pt>
                <c:pt idx="4">
                  <c:v>Japan</c:v>
                </c:pt>
                <c:pt idx="5">
                  <c:v>Brazil</c:v>
                </c:pt>
                <c:pt idx="6">
                  <c:v>Saudi Arabia</c:v>
                </c:pt>
                <c:pt idx="7">
                  <c:v>South Korea</c:v>
                </c:pt>
                <c:pt idx="8">
                  <c:v>Canada</c:v>
                </c:pt>
                <c:pt idx="9">
                  <c:v>Germany</c:v>
                </c:pt>
              </c:strCache>
            </c:strRef>
          </c:cat>
          <c:val>
            <c:numRef>
              <c:f>'Oil Consumers'!$S$3:$S$12</c:f>
              <c:numCache>
                <c:formatCode>#,##0</c:formatCode>
                <c:ptCount val="10"/>
                <c:pt idx="0">
                  <c:v>19926</c:v>
                </c:pt>
                <c:pt idx="1">
                  <c:v>14938</c:v>
                </c:pt>
                <c:pt idx="2">
                  <c:v>4772</c:v>
                </c:pt>
                <c:pt idx="3">
                  <c:v>3613</c:v>
                </c:pt>
                <c:pt idx="4">
                  <c:v>3416</c:v>
                </c:pt>
                <c:pt idx="5">
                  <c:v>3207</c:v>
                </c:pt>
                <c:pt idx="6">
                  <c:v>2966</c:v>
                </c:pt>
                <c:pt idx="7">
                  <c:v>2586</c:v>
                </c:pt>
                <c:pt idx="8">
                  <c:v>2353</c:v>
                </c:pt>
                <c:pt idx="9">
                  <c:v>2136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D2-614F-8884-70AAB90ED40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508055055"/>
        <c:axId val="1795962463"/>
      </c:barChart>
      <c:catAx>
        <c:axId val="1508055055"/>
        <c:scaling>
          <c:orientation val="minMax"/>
        </c:scaling>
        <c:delete val="0"/>
        <c:axPos val="b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1795962463"/>
        <c:crosses val="autoZero"/>
        <c:auto val="1"/>
        <c:lblAlgn val="ctr"/>
        <c:lblOffset val="100"/>
        <c:noMultiLvlLbl val="0"/>
      </c:catAx>
      <c:valAx>
        <c:axId val="1795962463"/>
        <c:scaling>
          <c:orientation val="minMax"/>
        </c:scaling>
        <c:delete val="0"/>
        <c:axPos val="l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100"/>
                  <a:t>1000 Barrels per day</a:t>
                </a:r>
              </a:p>
            </c:rich>
          </c:tx>
          <c:layout>
            <c:manualLayout>
              <c:xMode val="edge"/>
              <c:yMode val="edge"/>
              <c:x val="5.8728306750639881E-3"/>
              <c:y val="0.30511706593704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CO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15080550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b="1"/>
              <a:t>World Oil Demand by Country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CO"/>
        </a:p>
      </c:txPr>
    </c:title>
    <c:autoTitleDeleted val="0"/>
    <c:plotArea>
      <c:layout>
        <c:manualLayout>
          <c:layoutTarget val="inner"/>
          <c:xMode val="edge"/>
          <c:yMode val="edge"/>
          <c:x val="8.9791879195860791E-2"/>
          <c:y val="0.10591511936339522"/>
          <c:w val="0.84122213957782965"/>
          <c:h val="0.663798785987664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'Oil Consumers'!$S$2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20.6%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4560260586319222E-2"/>
                      <c:h val="8.6919626532751523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1-6502-114C-9823-6077EEE3A41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15.4%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4560260586319222E-2"/>
                      <c:h val="7.1439750371760813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2-6502-114C-9823-6077EEE3A41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4.9%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6416938110749185E-2"/>
                      <c:h val="7.4535725603958949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3-6502-114C-9823-6077EEE3A41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3.7%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6742671009772E-2"/>
                      <c:h val="6.8343775139562676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4-6502-114C-9823-6077EEE3A41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3.5%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8045602605863193E-2"/>
                      <c:h val="6.8343775139562676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5-6502-114C-9823-6077EEE3A4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'Oil Consumers'!$Q$3:$Q$7</c:f>
              <c:strCache>
                <c:ptCount val="5"/>
                <c:pt idx="0">
                  <c:v>United States</c:v>
                </c:pt>
                <c:pt idx="1">
                  <c:v>China</c:v>
                </c:pt>
                <c:pt idx="2">
                  <c:v>India</c:v>
                </c:pt>
                <c:pt idx="3">
                  <c:v>Russia</c:v>
                </c:pt>
                <c:pt idx="4">
                  <c:v>Japan</c:v>
                </c:pt>
              </c:strCache>
            </c:strRef>
          </c:cat>
          <c:val>
            <c:numRef>
              <c:f>'Oil Consumers'!$S$3:$S$7</c:f>
              <c:numCache>
                <c:formatCode>#,##0</c:formatCode>
                <c:ptCount val="5"/>
                <c:pt idx="0">
                  <c:v>19926</c:v>
                </c:pt>
                <c:pt idx="1">
                  <c:v>14938</c:v>
                </c:pt>
                <c:pt idx="2">
                  <c:v>4772</c:v>
                </c:pt>
                <c:pt idx="3">
                  <c:v>3613</c:v>
                </c:pt>
                <c:pt idx="4">
                  <c:v>3416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02-114C-9823-6077EEE3A41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21"/>
        <c:axId val="1508055055"/>
        <c:axId val="1795962463"/>
      </c:barChart>
      <c:catAx>
        <c:axId val="1508055055"/>
        <c:scaling>
          <c:orientation val="minMax"/>
        </c:scaling>
        <c:delete val="0"/>
        <c:axPos val="b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1795962463"/>
        <c:crosses val="autoZero"/>
        <c:auto val="1"/>
        <c:lblAlgn val="ctr"/>
        <c:lblOffset val="100"/>
        <c:noMultiLvlLbl val="0"/>
      </c:catAx>
      <c:valAx>
        <c:axId val="1795962463"/>
        <c:scaling>
          <c:orientation val="minMax"/>
        </c:scaling>
        <c:delete val="0"/>
        <c:axPos val="l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100"/>
                  <a:t>1000 Barrels per day</a:t>
                </a:r>
              </a:p>
            </c:rich>
          </c:tx>
          <c:layout>
            <c:manualLayout>
              <c:xMode val="edge"/>
              <c:yMode val="edge"/>
              <c:x val="5.8728306750639881E-3"/>
              <c:y val="0.30511706593704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CO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CO"/>
          </a:p>
        </c:txPr>
        <c:crossAx val="1508055055"/>
        <c:crosses val="autoZero"/>
        <c:crossBetween val="between"/>
        <c:majorUnit val="2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 b="1"/>
              <a:t>Crude Oil Exporters by Country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n-CO"/>
        </a:p>
      </c:txPr>
    </c:title>
    <c:autoTitleDeleted val="0"/>
    <c:plotArea>
      <c:layout>
        <c:manualLayout>
          <c:layoutTarget val="inner"/>
          <c:xMode val="edge"/>
          <c:yMode val="edge"/>
          <c:x val="8.9850927730535934E-2"/>
          <c:y val="0.12778286340682374"/>
          <c:w val="0.84195720659275075"/>
          <c:h val="0.642823756398123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'Crude Oil Exports'!$I$2</c:f>
              <c:strCache>
                <c:ptCount val="1"/>
                <c:pt idx="0">
                  <c:v>2021</c:v>
                </c:pt>
              </c:strCache>
            </c:strRef>
          </c:tx>
          <c:spPr>
            <a:gradFill>
              <a:gsLst>
                <a:gs pos="0">
                  <a:schemeClr val="accent4"/>
                </a:gs>
                <a:gs pos="100000">
                  <a:schemeClr val="accent4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baseline="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15.1%</a:t>
                    </a:r>
                  </a:p>
                </c:rich>
              </c:tx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CO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4863464111563643E-2"/>
                      <c:h val="0.10636194804129566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1-0BCB-6C44-929C-5A587B08423E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baseline="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10.9%</a:t>
                    </a:r>
                  </a:p>
                </c:rich>
              </c:tx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CO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9734312480391955E-2"/>
                      <c:h val="9.703332717138341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2-0BCB-6C44-929C-5A587B08423E}"/>
                </c:ext>
              </c:extLst>
            </c:dLbl>
            <c:dLbl>
              <c:idx val="2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baseline="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8.3%</a:t>
                    </a:r>
                  </a:p>
                </c:rich>
              </c:tx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CO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1874535128021489E-2"/>
                      <c:h val="0.11258102862123716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3-0BCB-6C44-929C-5A587B08423E}"/>
                </c:ext>
              </c:extLst>
            </c:dLbl>
            <c:dLbl>
              <c:idx val="3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baseline="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7.7%</a:t>
                    </a:r>
                  </a:p>
                </c:rich>
              </c:tx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CO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8627302882135945E-2"/>
                      <c:h val="9.0814246591441911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4-0BCB-6C44-929C-5A587B08423E}"/>
                </c:ext>
              </c:extLst>
            </c:dLbl>
            <c:dLbl>
              <c:idx val="4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baseline="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7.2%</a:t>
                    </a:r>
                  </a:p>
                </c:rich>
              </c:tx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CO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8627302882135945E-2"/>
                      <c:h val="9.392378688141266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5-0BCB-6C44-929C-5A587B08423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'Crude Oil Exports'!$G$3:$G$7</c:f>
              <c:strCache>
                <c:ptCount val="5"/>
                <c:pt idx="0">
                  <c:v>Saudi Arabia</c:v>
                </c:pt>
                <c:pt idx="1">
                  <c:v>Russia</c:v>
                </c:pt>
                <c:pt idx="2">
                  <c:v>Iraq</c:v>
                </c:pt>
                <c:pt idx="3">
                  <c:v>Canada</c:v>
                </c:pt>
                <c:pt idx="4">
                  <c:v>United States</c:v>
                </c:pt>
              </c:strCache>
            </c:strRef>
          </c:cat>
          <c:val>
            <c:numRef>
              <c:f>'Crude Oil Exports'!$I$3:$I$7</c:f>
              <c:numCache>
                <c:formatCode>#,##0</c:formatCode>
                <c:ptCount val="5"/>
                <c:pt idx="0">
                  <c:v>6227</c:v>
                </c:pt>
                <c:pt idx="1">
                  <c:v>4510</c:v>
                </c:pt>
                <c:pt idx="2">
                  <c:v>3440</c:v>
                </c:pt>
                <c:pt idx="3">
                  <c:v>3195</c:v>
                </c:pt>
                <c:pt idx="4">
                  <c:v>2980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CB-6C44-929C-5A587B08423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02"/>
        <c:axId val="465119280"/>
        <c:axId val="465397680"/>
      </c:barChart>
      <c:catAx>
        <c:axId val="465119280"/>
        <c:scaling>
          <c:orientation val="minMax"/>
        </c:scaling>
        <c:delete val="0"/>
        <c:axPos val="b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CO"/>
          </a:p>
        </c:txPr>
        <c:crossAx val="465397680"/>
        <c:crosses val="autoZero"/>
        <c:auto val="1"/>
        <c:lblAlgn val="ctr"/>
        <c:lblOffset val="100"/>
        <c:noMultiLvlLbl val="0"/>
      </c:catAx>
      <c:valAx>
        <c:axId val="465397680"/>
        <c:scaling>
          <c:orientation val="minMax"/>
        </c:scaling>
        <c:delete val="0"/>
        <c:axPos val="l"/>
        <c:minorGridlines>
          <c:spPr>
            <a:ln>
              <a:solidFill>
                <a:schemeClr val="dk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000"/>
                  <a:t>1000 BARRELS PER DAY (B/D)</a:t>
                </a:r>
              </a:p>
            </c:rich>
          </c:tx>
          <c:layout>
            <c:manualLayout>
              <c:xMode val="edge"/>
              <c:yMode val="edge"/>
              <c:x val="1.3670518964577364E-2"/>
              <c:y val="0.292054061099859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CO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O"/>
          </a:p>
        </c:txPr>
        <c:crossAx val="465119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13" Type="http://schemas.openxmlformats.org/officeDocument/2006/relationships/image" Target="../media/image11.jpe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12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image" Target="../media/image5.jpeg"/><Relationship Id="rId11" Type="http://schemas.openxmlformats.org/officeDocument/2006/relationships/image" Target="../media/image10.jpeg"/><Relationship Id="rId5" Type="http://schemas.openxmlformats.org/officeDocument/2006/relationships/image" Target="../media/image4.jpeg"/><Relationship Id="rId10" Type="http://schemas.openxmlformats.org/officeDocument/2006/relationships/image" Target="../media/image9.png"/><Relationship Id="rId4" Type="http://schemas.openxmlformats.org/officeDocument/2006/relationships/image" Target="../media/image3.jpeg"/><Relationship Id="rId9" Type="http://schemas.openxmlformats.org/officeDocument/2006/relationships/image" Target="../media/image8.png"/><Relationship Id="rId14" Type="http://schemas.openxmlformats.org/officeDocument/2006/relationships/image" Target="../media/image12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jpeg"/><Relationship Id="rId3" Type="http://schemas.openxmlformats.org/officeDocument/2006/relationships/image" Target="../media/image2.png"/><Relationship Id="rId7" Type="http://schemas.openxmlformats.org/officeDocument/2006/relationships/image" Target="../media/image14.jpeg"/><Relationship Id="rId12" Type="http://schemas.openxmlformats.org/officeDocument/2006/relationships/chart" Target="../charts/chart4.xml"/><Relationship Id="rId2" Type="http://schemas.openxmlformats.org/officeDocument/2006/relationships/image" Target="../media/image1.png"/><Relationship Id="rId1" Type="http://schemas.openxmlformats.org/officeDocument/2006/relationships/chart" Target="../charts/chart3.xml"/><Relationship Id="rId6" Type="http://schemas.openxmlformats.org/officeDocument/2006/relationships/image" Target="../media/image11.jpeg"/><Relationship Id="rId11" Type="http://schemas.openxmlformats.org/officeDocument/2006/relationships/image" Target="../media/image17.png"/><Relationship Id="rId5" Type="http://schemas.openxmlformats.org/officeDocument/2006/relationships/image" Target="../media/image13.jpeg"/><Relationship Id="rId10" Type="http://schemas.openxmlformats.org/officeDocument/2006/relationships/image" Target="../media/image6.png"/><Relationship Id="rId4" Type="http://schemas.openxmlformats.org/officeDocument/2006/relationships/image" Target="../media/image7.jpeg"/><Relationship Id="rId9" Type="http://schemas.openxmlformats.org/officeDocument/2006/relationships/image" Target="../media/image16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9.png"/><Relationship Id="rId7" Type="http://schemas.openxmlformats.org/officeDocument/2006/relationships/image" Target="../media/image21.jpeg"/><Relationship Id="rId12" Type="http://schemas.openxmlformats.org/officeDocument/2006/relationships/chart" Target="../charts/chart6.xml"/><Relationship Id="rId2" Type="http://schemas.openxmlformats.org/officeDocument/2006/relationships/image" Target="../media/image18.png"/><Relationship Id="rId1" Type="http://schemas.openxmlformats.org/officeDocument/2006/relationships/chart" Target="../charts/chart5.xml"/><Relationship Id="rId6" Type="http://schemas.openxmlformats.org/officeDocument/2006/relationships/image" Target="../media/image20.jpeg"/><Relationship Id="rId11" Type="http://schemas.openxmlformats.org/officeDocument/2006/relationships/image" Target="../media/image25.png"/><Relationship Id="rId5" Type="http://schemas.openxmlformats.org/officeDocument/2006/relationships/image" Target="../media/image7.jpeg"/><Relationship Id="rId10" Type="http://schemas.openxmlformats.org/officeDocument/2006/relationships/image" Target="../media/image24.png"/><Relationship Id="rId4" Type="http://schemas.openxmlformats.org/officeDocument/2006/relationships/image" Target="../media/image6.png"/><Relationship Id="rId9" Type="http://schemas.openxmlformats.org/officeDocument/2006/relationships/image" Target="../media/image23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5.png"/><Relationship Id="rId3" Type="http://schemas.openxmlformats.org/officeDocument/2006/relationships/image" Target="../media/image26.png"/><Relationship Id="rId7" Type="http://schemas.openxmlformats.org/officeDocument/2006/relationships/image" Target="../media/image27.png"/><Relationship Id="rId12" Type="http://schemas.openxmlformats.org/officeDocument/2006/relationships/chart" Target="../charts/chart8.xml"/><Relationship Id="rId2" Type="http://schemas.openxmlformats.org/officeDocument/2006/relationships/image" Target="../media/image18.png"/><Relationship Id="rId1" Type="http://schemas.openxmlformats.org/officeDocument/2006/relationships/chart" Target="../charts/chart7.xml"/><Relationship Id="rId6" Type="http://schemas.openxmlformats.org/officeDocument/2006/relationships/image" Target="../media/image21.jpeg"/><Relationship Id="rId11" Type="http://schemas.openxmlformats.org/officeDocument/2006/relationships/image" Target="../media/image29.png"/><Relationship Id="rId5" Type="http://schemas.openxmlformats.org/officeDocument/2006/relationships/image" Target="../media/image20.jpeg"/><Relationship Id="rId10" Type="http://schemas.openxmlformats.org/officeDocument/2006/relationships/image" Target="../media/image28.jpeg"/><Relationship Id="rId4" Type="http://schemas.openxmlformats.org/officeDocument/2006/relationships/image" Target="../media/image7.jpeg"/><Relationship Id="rId9" Type="http://schemas.openxmlformats.org/officeDocument/2006/relationships/image" Target="../media/image2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6.png"/><Relationship Id="rId2" Type="http://schemas.openxmlformats.org/officeDocument/2006/relationships/image" Target="../media/image30.png"/><Relationship Id="rId1" Type="http://schemas.openxmlformats.org/officeDocument/2006/relationships/chart" Target="../charts/chart9.xml"/><Relationship Id="rId6" Type="http://schemas.openxmlformats.org/officeDocument/2006/relationships/image" Target="../media/image33.jpeg"/><Relationship Id="rId5" Type="http://schemas.openxmlformats.org/officeDocument/2006/relationships/image" Target="../media/image32.jpeg"/><Relationship Id="rId4" Type="http://schemas.openxmlformats.org/officeDocument/2006/relationships/image" Target="../media/image3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5.png"/><Relationship Id="rId2" Type="http://schemas.openxmlformats.org/officeDocument/2006/relationships/image" Target="../media/image34.png"/><Relationship Id="rId1" Type="http://schemas.openxmlformats.org/officeDocument/2006/relationships/chart" Target="../charts/chart10.xml"/><Relationship Id="rId6" Type="http://schemas.openxmlformats.org/officeDocument/2006/relationships/image" Target="../media/image38.jpeg"/><Relationship Id="rId5" Type="http://schemas.openxmlformats.org/officeDocument/2006/relationships/image" Target="../media/image37.png"/><Relationship Id="rId4" Type="http://schemas.openxmlformats.org/officeDocument/2006/relationships/image" Target="../media/image36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0.jpeg"/><Relationship Id="rId2" Type="http://schemas.openxmlformats.org/officeDocument/2006/relationships/image" Target="../media/image39.png"/><Relationship Id="rId1" Type="http://schemas.openxmlformats.org/officeDocument/2006/relationships/chart" Target="../charts/chart11.xml"/><Relationship Id="rId6" Type="http://schemas.openxmlformats.org/officeDocument/2006/relationships/image" Target="../media/image43.png"/><Relationship Id="rId5" Type="http://schemas.openxmlformats.org/officeDocument/2006/relationships/image" Target="../media/image42.png"/><Relationship Id="rId4" Type="http://schemas.openxmlformats.org/officeDocument/2006/relationships/image" Target="../media/image4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63500</xdr:colOff>
      <xdr:row>2</xdr:row>
      <xdr:rowOff>177800</xdr:rowOff>
    </xdr:from>
    <xdr:to>
      <xdr:col>21</xdr:col>
      <xdr:colOff>249140</xdr:colOff>
      <xdr:row>24</xdr:row>
      <xdr:rowOff>164435</xdr:rowOff>
    </xdr:to>
    <xdr:graphicFrame macro="">
      <xdr:nvGraphicFramePr>
        <xdr:cNvPr id="6" name="Gráfico 3">
          <a:extLst>
            <a:ext uri="{FF2B5EF4-FFF2-40B4-BE49-F238E27FC236}">
              <a16:creationId xmlns:a16="http://schemas.microsoft.com/office/drawing/2014/main" id="{207DD800-2AA0-7548-8DC3-C7E29E5A69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19</xdr:col>
      <xdr:colOff>127000</xdr:colOff>
      <xdr:row>21</xdr:row>
      <xdr:rowOff>88900</xdr:rowOff>
    </xdr:from>
    <xdr:to>
      <xdr:col>19</xdr:col>
      <xdr:colOff>486466</xdr:colOff>
      <xdr:row>23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8691A579-FD8E-6840-A02B-DFE35510C68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27" t="13524" r="14061" b="15139"/>
        <a:stretch/>
      </xdr:blipFill>
      <xdr:spPr>
        <a:xfrm>
          <a:off x="10325100" y="9232900"/>
          <a:ext cx="359466" cy="355600"/>
        </a:xfrm>
        <a:prstGeom prst="ellipse">
          <a:avLst/>
        </a:prstGeom>
      </xdr:spPr>
    </xdr:pic>
    <xdr:clientData/>
  </xdr:twoCellAnchor>
  <xdr:twoCellAnchor editAs="oneCell">
    <xdr:from>
      <xdr:col>17</xdr:col>
      <xdr:colOff>388598</xdr:colOff>
      <xdr:row>21</xdr:row>
      <xdr:rowOff>83457</xdr:rowOff>
    </xdr:from>
    <xdr:to>
      <xdr:col>17</xdr:col>
      <xdr:colOff>749300</xdr:colOff>
      <xdr:row>23</xdr:row>
      <xdr:rowOff>37664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DA64EAC2-1D27-E94D-BAE0-1AE2AAF5C0C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88" t="2428" r="2288" b="2752"/>
        <a:stretch/>
      </xdr:blipFill>
      <xdr:spPr>
        <a:xfrm>
          <a:off x="8935698" y="9227457"/>
          <a:ext cx="360702" cy="360607"/>
        </a:xfrm>
        <a:prstGeom prst="ellipse">
          <a:avLst/>
        </a:prstGeom>
      </xdr:spPr>
    </xdr:pic>
    <xdr:clientData/>
  </xdr:twoCellAnchor>
  <xdr:twoCellAnchor editAs="oneCell">
    <xdr:from>
      <xdr:col>16</xdr:col>
      <xdr:colOff>524330</xdr:colOff>
      <xdr:row>21</xdr:row>
      <xdr:rowOff>87088</xdr:rowOff>
    </xdr:from>
    <xdr:to>
      <xdr:col>17</xdr:col>
      <xdr:colOff>47332</xdr:colOff>
      <xdr:row>23</xdr:row>
      <xdr:rowOff>32659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C0B61456-7380-EB45-ADD9-8BEB8FA9D7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595" t="23460" r="28455" b="12815"/>
        <a:stretch/>
      </xdr:blipFill>
      <xdr:spPr>
        <a:xfrm>
          <a:off x="8245930" y="9231088"/>
          <a:ext cx="348502" cy="351971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15</xdr:col>
      <xdr:colOff>635000</xdr:colOff>
      <xdr:row>21</xdr:row>
      <xdr:rowOff>76053</xdr:rowOff>
    </xdr:from>
    <xdr:to>
      <xdr:col>16</xdr:col>
      <xdr:colOff>179398</xdr:colOff>
      <xdr:row>23</xdr:row>
      <xdr:rowOff>38100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BD87C4B2-381A-FE48-8BEE-D6AF4FAA82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60" t="2617" r="1884" b="2382"/>
        <a:stretch/>
      </xdr:blipFill>
      <xdr:spPr>
        <a:xfrm>
          <a:off x="7531100" y="9220053"/>
          <a:ext cx="369898" cy="368447"/>
        </a:xfrm>
        <a:prstGeom prst="ellipse">
          <a:avLst/>
        </a:prstGeom>
      </xdr:spPr>
    </xdr:pic>
    <xdr:clientData/>
  </xdr:twoCellAnchor>
  <xdr:twoCellAnchor editAs="oneCell">
    <xdr:from>
      <xdr:col>14</xdr:col>
      <xdr:colOff>787400</xdr:colOff>
      <xdr:row>21</xdr:row>
      <xdr:rowOff>76200</xdr:rowOff>
    </xdr:from>
    <xdr:to>
      <xdr:col>15</xdr:col>
      <xdr:colOff>326825</xdr:colOff>
      <xdr:row>23</xdr:row>
      <xdr:rowOff>39914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BD2ED478-691B-494E-B1EA-77ECDF4E5EA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2" t="16452" r="16603" b="17171"/>
        <a:stretch/>
      </xdr:blipFill>
      <xdr:spPr>
        <a:xfrm>
          <a:off x="6858000" y="9220200"/>
          <a:ext cx="364925" cy="370114"/>
        </a:xfrm>
        <a:prstGeom prst="ellipse">
          <a:avLst/>
        </a:prstGeom>
      </xdr:spPr>
    </xdr:pic>
    <xdr:clientData/>
  </xdr:twoCellAnchor>
  <xdr:twoCellAnchor editAs="oneCell">
    <xdr:from>
      <xdr:col>14</xdr:col>
      <xdr:colOff>96157</xdr:colOff>
      <xdr:row>21</xdr:row>
      <xdr:rowOff>66266</xdr:rowOff>
    </xdr:from>
    <xdr:to>
      <xdr:col>14</xdr:col>
      <xdr:colOff>440871</xdr:colOff>
      <xdr:row>23</xdr:row>
      <xdr:rowOff>23897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7283379-14F3-D442-BE5F-EB61B008C56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559" t="556" r="17780" b="613"/>
        <a:stretch/>
      </xdr:blipFill>
      <xdr:spPr>
        <a:xfrm>
          <a:off x="6166757" y="9210266"/>
          <a:ext cx="344714" cy="364031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13</xdr:col>
      <xdr:colOff>208644</xdr:colOff>
      <xdr:row>21</xdr:row>
      <xdr:rowOff>92530</xdr:rowOff>
    </xdr:from>
    <xdr:to>
      <xdr:col>13</xdr:col>
      <xdr:colOff>553357</xdr:colOff>
      <xdr:row>23</xdr:row>
      <xdr:rowOff>34332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6749E2A3-D644-5041-9B77-CE56761C33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8" t="22934" r="28455" b="13691"/>
        <a:stretch/>
      </xdr:blipFill>
      <xdr:spPr>
        <a:xfrm>
          <a:off x="5453744" y="9236530"/>
          <a:ext cx="344713" cy="348202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12</xdr:col>
      <xdr:colOff>330200</xdr:colOff>
      <xdr:row>21</xdr:row>
      <xdr:rowOff>76200</xdr:rowOff>
    </xdr:from>
    <xdr:to>
      <xdr:col>12</xdr:col>
      <xdr:colOff>705555</xdr:colOff>
      <xdr:row>23</xdr:row>
      <xdr:rowOff>25400</xdr:rowOff>
    </xdr:to>
    <xdr:pic>
      <xdr:nvPicPr>
        <xdr:cNvPr id="14" name="Picture 13" descr="Flag of Venezuela | History, Meaning &amp; Design | Britannica">
          <a:extLst>
            <a:ext uri="{FF2B5EF4-FFF2-40B4-BE49-F238E27FC236}">
              <a16:creationId xmlns:a16="http://schemas.microsoft.com/office/drawing/2014/main" id="{69B968DE-BEC8-614C-BCF2-5CEF26910AD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513" t="-292" r="15029" b="292"/>
        <a:stretch/>
      </xdr:blipFill>
      <xdr:spPr bwMode="auto">
        <a:xfrm>
          <a:off x="4749800" y="9220200"/>
          <a:ext cx="375355" cy="355600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279400</xdr:colOff>
      <xdr:row>21</xdr:row>
      <xdr:rowOff>88900</xdr:rowOff>
    </xdr:from>
    <xdr:to>
      <xdr:col>18</xdr:col>
      <xdr:colOff>622300</xdr:colOff>
      <xdr:row>23</xdr:row>
      <xdr:rowOff>25400</xdr:rowOff>
    </xdr:to>
    <xdr:pic>
      <xdr:nvPicPr>
        <xdr:cNvPr id="15" name="Picture 14" descr="Flag of Libya | History, Design, Colors | Britannica">
          <a:extLst>
            <a:ext uri="{FF2B5EF4-FFF2-40B4-BE49-F238E27FC236}">
              <a16:creationId xmlns:a16="http://schemas.microsoft.com/office/drawing/2014/main" id="{0AB6C19A-34A7-6B41-A462-4F75B2C2836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25" r="25875"/>
        <a:stretch/>
      </xdr:blipFill>
      <xdr:spPr bwMode="auto">
        <a:xfrm>
          <a:off x="9652000" y="9232900"/>
          <a:ext cx="342900" cy="342900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21</xdr:row>
      <xdr:rowOff>101601</xdr:rowOff>
    </xdr:from>
    <xdr:to>
      <xdr:col>20</xdr:col>
      <xdr:colOff>338531</xdr:colOff>
      <xdr:row>23</xdr:row>
      <xdr:rowOff>38100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159E4D99-543B-114A-8918-8E1964B3915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005" t="22514" r="28177" b="12431"/>
        <a:stretch/>
      </xdr:blipFill>
      <xdr:spPr>
        <a:xfrm>
          <a:off x="11023600" y="9245601"/>
          <a:ext cx="338531" cy="342899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>
    <xdr:from>
      <xdr:col>10</xdr:col>
      <xdr:colOff>698500</xdr:colOff>
      <xdr:row>33</xdr:row>
      <xdr:rowOff>25399</xdr:rowOff>
    </xdr:from>
    <xdr:to>
      <xdr:col>20</xdr:col>
      <xdr:colOff>50800</xdr:colOff>
      <xdr:row>52</xdr:row>
      <xdr:rowOff>139700</xdr:rowOff>
    </xdr:to>
    <xdr:graphicFrame macro="">
      <xdr:nvGraphicFramePr>
        <xdr:cNvPr id="17" name="Gráfico 3">
          <a:extLst>
            <a:ext uri="{FF2B5EF4-FFF2-40B4-BE49-F238E27FC236}">
              <a16:creationId xmlns:a16="http://schemas.microsoft.com/office/drawing/2014/main" id="{5A782DEC-2A11-E247-8E53-0749745F5F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18</xdr:col>
      <xdr:colOff>584200</xdr:colOff>
      <xdr:row>49</xdr:row>
      <xdr:rowOff>63353</xdr:rowOff>
    </xdr:from>
    <xdr:to>
      <xdr:col>19</xdr:col>
      <xdr:colOff>128598</xdr:colOff>
      <xdr:row>51</xdr:row>
      <xdr:rowOff>25400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95BEEFD4-79FF-BB43-90D1-55524C82C11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60" t="2617" r="1884" b="2382"/>
        <a:stretch/>
      </xdr:blipFill>
      <xdr:spPr>
        <a:xfrm>
          <a:off x="18110200" y="9816953"/>
          <a:ext cx="369898" cy="368447"/>
        </a:xfrm>
        <a:prstGeom prst="ellipse">
          <a:avLst/>
        </a:prstGeom>
      </xdr:spPr>
    </xdr:pic>
    <xdr:clientData/>
  </xdr:twoCellAnchor>
  <xdr:twoCellAnchor editAs="oneCell">
    <xdr:from>
      <xdr:col>17</xdr:col>
      <xdr:colOff>114300</xdr:colOff>
      <xdr:row>49</xdr:row>
      <xdr:rowOff>50800</xdr:rowOff>
    </xdr:from>
    <xdr:to>
      <xdr:col>17</xdr:col>
      <xdr:colOff>479225</xdr:colOff>
      <xdr:row>51</xdr:row>
      <xdr:rowOff>14514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F6CACB0A-161F-B845-A03A-7805341E58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2" t="16452" r="16603" b="17171"/>
        <a:stretch/>
      </xdr:blipFill>
      <xdr:spPr>
        <a:xfrm>
          <a:off x="16814800" y="9804400"/>
          <a:ext cx="364925" cy="370114"/>
        </a:xfrm>
        <a:prstGeom prst="ellipse">
          <a:avLst/>
        </a:prstGeom>
      </xdr:spPr>
    </xdr:pic>
    <xdr:clientData/>
  </xdr:twoCellAnchor>
  <xdr:twoCellAnchor editAs="oneCell">
    <xdr:from>
      <xdr:col>15</xdr:col>
      <xdr:colOff>515257</xdr:colOff>
      <xdr:row>49</xdr:row>
      <xdr:rowOff>66266</xdr:rowOff>
    </xdr:from>
    <xdr:to>
      <xdr:col>16</xdr:col>
      <xdr:colOff>34471</xdr:colOff>
      <xdr:row>51</xdr:row>
      <xdr:rowOff>23897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BC6D9FCE-1756-6044-B397-8206E668183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559" t="556" r="17780" b="613"/>
        <a:stretch/>
      </xdr:blipFill>
      <xdr:spPr>
        <a:xfrm>
          <a:off x="15564757" y="9819866"/>
          <a:ext cx="344714" cy="364031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14</xdr:col>
      <xdr:colOff>43544</xdr:colOff>
      <xdr:row>49</xdr:row>
      <xdr:rowOff>67130</xdr:rowOff>
    </xdr:from>
    <xdr:to>
      <xdr:col>14</xdr:col>
      <xdr:colOff>388257</xdr:colOff>
      <xdr:row>51</xdr:row>
      <xdr:rowOff>8932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92E521D3-1FA6-864C-B46A-8735880F311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8" t="22934" r="28455" b="13691"/>
        <a:stretch/>
      </xdr:blipFill>
      <xdr:spPr>
        <a:xfrm>
          <a:off x="14267544" y="9820730"/>
          <a:ext cx="344713" cy="348202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12</xdr:col>
      <xdr:colOff>431800</xdr:colOff>
      <xdr:row>49</xdr:row>
      <xdr:rowOff>63500</xdr:rowOff>
    </xdr:from>
    <xdr:to>
      <xdr:col>12</xdr:col>
      <xdr:colOff>807155</xdr:colOff>
      <xdr:row>51</xdr:row>
      <xdr:rowOff>12700</xdr:rowOff>
    </xdr:to>
    <xdr:pic>
      <xdr:nvPicPr>
        <xdr:cNvPr id="25" name="Picture 24" descr="Flag of Venezuela | History, Meaning &amp; Design | Britannica">
          <a:extLst>
            <a:ext uri="{FF2B5EF4-FFF2-40B4-BE49-F238E27FC236}">
              <a16:creationId xmlns:a16="http://schemas.microsoft.com/office/drawing/2014/main" id="{D571ED33-0E5B-0848-BAC3-A591D59DEF9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513" t="-292" r="15029" b="292"/>
        <a:stretch/>
      </xdr:blipFill>
      <xdr:spPr bwMode="auto">
        <a:xfrm>
          <a:off x="13004800" y="9817100"/>
          <a:ext cx="375355" cy="355600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</xdr:row>
      <xdr:rowOff>114300</xdr:rowOff>
    </xdr:from>
    <xdr:to>
      <xdr:col>15</xdr:col>
      <xdr:colOff>330200</xdr:colOff>
      <xdr:row>25</xdr:row>
      <xdr:rowOff>139700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1E86442-FE2A-4C89-A5C0-8EAF50FFD1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228600</xdr:colOff>
      <xdr:row>22</xdr:row>
      <xdr:rowOff>114300</xdr:rowOff>
    </xdr:from>
    <xdr:to>
      <xdr:col>6</xdr:col>
      <xdr:colOff>588066</xdr:colOff>
      <xdr:row>24</xdr:row>
      <xdr:rowOff>63500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2ECEAA5-DE53-6F7E-BDC6-9E1F4630696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27" t="13524" r="14061" b="15139"/>
        <a:stretch/>
      </xdr:blipFill>
      <xdr:spPr>
        <a:xfrm>
          <a:off x="5346700" y="4584700"/>
          <a:ext cx="359466" cy="355600"/>
        </a:xfrm>
        <a:prstGeom prst="ellipse">
          <a:avLst/>
        </a:prstGeom>
      </xdr:spPr>
    </xdr:pic>
    <xdr:clientData/>
  </xdr:twoCellAnchor>
  <xdr:twoCellAnchor editAs="oneCell">
    <xdr:from>
      <xdr:col>7</xdr:col>
      <xdr:colOff>136412</xdr:colOff>
      <xdr:row>22</xdr:row>
      <xdr:rowOff>112486</xdr:rowOff>
    </xdr:from>
    <xdr:to>
      <xdr:col>7</xdr:col>
      <xdr:colOff>497114</xdr:colOff>
      <xdr:row>24</xdr:row>
      <xdr:rowOff>66693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B517274-7119-006A-B04C-359399701A4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88" t="2428" r="2288" b="2752"/>
        <a:stretch/>
      </xdr:blipFill>
      <xdr:spPr>
        <a:xfrm>
          <a:off x="6080012" y="4582886"/>
          <a:ext cx="360702" cy="360607"/>
        </a:xfrm>
        <a:prstGeom prst="ellipse">
          <a:avLst/>
        </a:prstGeom>
      </xdr:spPr>
    </xdr:pic>
    <xdr:clientData/>
  </xdr:twoCellAnchor>
  <xdr:twoCellAnchor editAs="oneCell">
    <xdr:from>
      <xdr:col>8</xdr:col>
      <xdr:colOff>7258</xdr:colOff>
      <xdr:row>22</xdr:row>
      <xdr:rowOff>121559</xdr:rowOff>
    </xdr:from>
    <xdr:to>
      <xdr:col>8</xdr:col>
      <xdr:colOff>351971</xdr:colOff>
      <xdr:row>24</xdr:row>
      <xdr:rowOff>63361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FE017E78-1E13-8152-E73E-780A744A42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8" t="22934" r="28455" b="13691"/>
        <a:stretch/>
      </xdr:blipFill>
      <xdr:spPr>
        <a:xfrm>
          <a:off x="6776358" y="4591959"/>
          <a:ext cx="344713" cy="348202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8</xdr:col>
      <xdr:colOff>679456</xdr:colOff>
      <xdr:row>22</xdr:row>
      <xdr:rowOff>93735</xdr:rowOff>
    </xdr:from>
    <xdr:to>
      <xdr:col>9</xdr:col>
      <xdr:colOff>223852</xdr:colOff>
      <xdr:row>24</xdr:row>
      <xdr:rowOff>67128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513A9A98-26D1-B828-7C3B-1C4BFBE53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48556" y="4564135"/>
          <a:ext cx="369896" cy="379793"/>
        </a:xfrm>
        <a:prstGeom prst="ellipse">
          <a:avLst/>
        </a:prstGeom>
      </xdr:spPr>
    </xdr:pic>
    <xdr:clientData/>
  </xdr:twoCellAnchor>
  <xdr:twoCellAnchor editAs="oneCell">
    <xdr:from>
      <xdr:col>9</xdr:col>
      <xdr:colOff>569686</xdr:colOff>
      <xdr:row>22</xdr:row>
      <xdr:rowOff>103415</xdr:rowOff>
    </xdr:from>
    <xdr:to>
      <xdr:col>10</xdr:col>
      <xdr:colOff>109111</xdr:colOff>
      <xdr:row>24</xdr:row>
      <xdr:rowOff>67129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F47F1A16-04A4-C3D4-7D30-C68C03927E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2" t="16452" r="16603" b="17171"/>
        <a:stretch/>
      </xdr:blipFill>
      <xdr:spPr>
        <a:xfrm>
          <a:off x="8164286" y="4573815"/>
          <a:ext cx="364925" cy="370114"/>
        </a:xfrm>
        <a:prstGeom prst="ellipse">
          <a:avLst/>
        </a:prstGeom>
      </xdr:spPr>
    </xdr:pic>
    <xdr:clientData/>
  </xdr:twoCellAnchor>
  <xdr:twoCellAnchor editAs="oneCell">
    <xdr:from>
      <xdr:col>10</xdr:col>
      <xdr:colOff>424543</xdr:colOff>
      <xdr:row>22</xdr:row>
      <xdr:rowOff>112488</xdr:rowOff>
    </xdr:from>
    <xdr:to>
      <xdr:col>10</xdr:col>
      <xdr:colOff>773992</xdr:colOff>
      <xdr:row>24</xdr:row>
      <xdr:rowOff>58059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20794492-0236-114E-C3AC-CA7FCB7D0E6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361" t="22934" r="28571" b="13341"/>
        <a:stretch/>
      </xdr:blipFill>
      <xdr:spPr>
        <a:xfrm>
          <a:off x="8844643" y="4582888"/>
          <a:ext cx="349449" cy="351971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11</xdr:col>
      <xdr:colOff>281634</xdr:colOff>
      <xdr:row>22</xdr:row>
      <xdr:rowOff>85269</xdr:rowOff>
    </xdr:from>
    <xdr:to>
      <xdr:col>11</xdr:col>
      <xdr:colOff>659935</xdr:colOff>
      <xdr:row>24</xdr:row>
      <xdr:rowOff>67127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98DAB013-2C59-AFEF-0DD3-2564980440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7234" y="4555669"/>
          <a:ext cx="378301" cy="388258"/>
        </a:xfrm>
        <a:prstGeom prst="rect">
          <a:avLst/>
        </a:prstGeom>
      </xdr:spPr>
    </xdr:pic>
    <xdr:clientData/>
  </xdr:twoCellAnchor>
  <xdr:twoCellAnchor editAs="oneCell">
    <xdr:from>
      <xdr:col>12</xdr:col>
      <xdr:colOff>170544</xdr:colOff>
      <xdr:row>22</xdr:row>
      <xdr:rowOff>103417</xdr:rowOff>
    </xdr:from>
    <xdr:to>
      <xdr:col>12</xdr:col>
      <xdr:colOff>519046</xdr:colOff>
      <xdr:row>24</xdr:row>
      <xdr:rowOff>48988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7FDF8D41-D345-B356-5B3F-37625DBAB7B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595" t="23460" r="28455" b="12815"/>
        <a:stretch/>
      </xdr:blipFill>
      <xdr:spPr>
        <a:xfrm>
          <a:off x="10241644" y="4573817"/>
          <a:ext cx="348502" cy="351971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13</xdr:col>
      <xdr:colOff>34471</xdr:colOff>
      <xdr:row>22</xdr:row>
      <xdr:rowOff>95295</xdr:rowOff>
    </xdr:from>
    <xdr:to>
      <xdr:col>13</xdr:col>
      <xdr:colOff>379185</xdr:colOff>
      <xdr:row>24</xdr:row>
      <xdr:rowOff>52926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A5D5B60C-5F8B-FCB2-4B26-CC8BCFD22F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559" t="556" r="17780" b="613"/>
        <a:stretch/>
      </xdr:blipFill>
      <xdr:spPr>
        <a:xfrm>
          <a:off x="10931071" y="4565695"/>
          <a:ext cx="344714" cy="364031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13</xdr:col>
      <xdr:colOff>742045</xdr:colOff>
      <xdr:row>22</xdr:row>
      <xdr:rowOff>121558</xdr:rowOff>
    </xdr:from>
    <xdr:to>
      <xdr:col>14</xdr:col>
      <xdr:colOff>264757</xdr:colOff>
      <xdr:row>24</xdr:row>
      <xdr:rowOff>65315</xdr:rowOff>
    </xdr:to>
    <xdr:pic>
      <xdr:nvPicPr>
        <xdr:cNvPr id="24" name="Picture 23" descr="Flag of Norway | Colors, Meaning &amp; History | Britannica">
          <a:extLst>
            <a:ext uri="{FF2B5EF4-FFF2-40B4-BE49-F238E27FC236}">
              <a16:creationId xmlns:a16="http://schemas.microsoft.com/office/drawing/2014/main" id="{CE11C373-0B65-E0F0-4355-9549722304D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301"/>
        <a:stretch/>
      </xdr:blipFill>
      <xdr:spPr bwMode="auto">
        <a:xfrm>
          <a:off x="11638645" y="4591958"/>
          <a:ext cx="348212" cy="350157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28</xdr:row>
      <xdr:rowOff>0</xdr:rowOff>
    </xdr:from>
    <xdr:to>
      <xdr:col>13</xdr:col>
      <xdr:colOff>355600</xdr:colOff>
      <xdr:row>47</xdr:row>
      <xdr:rowOff>190500</xdr:rowOff>
    </xdr:to>
    <xdr:graphicFrame macro="">
      <xdr:nvGraphicFramePr>
        <xdr:cNvPr id="42" name="Gráfico 2">
          <a:extLst>
            <a:ext uri="{FF2B5EF4-FFF2-40B4-BE49-F238E27FC236}">
              <a16:creationId xmlns:a16="http://schemas.microsoft.com/office/drawing/2014/main" id="{77C6534A-F42A-1449-A5B5-F642A4534C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5</xdr:col>
      <xdr:colOff>552450</xdr:colOff>
      <xdr:row>44</xdr:row>
      <xdr:rowOff>152400</xdr:rowOff>
    </xdr:from>
    <xdr:to>
      <xdr:col>6</xdr:col>
      <xdr:colOff>86416</xdr:colOff>
      <xdr:row>46</xdr:row>
      <xdr:rowOff>101600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DD9897EC-FD6E-684A-B78C-5182A3582B8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27" t="13524" r="14061" b="15139"/>
        <a:stretch/>
      </xdr:blipFill>
      <xdr:spPr>
        <a:xfrm>
          <a:off x="4845050" y="9093200"/>
          <a:ext cx="359466" cy="355600"/>
        </a:xfrm>
        <a:prstGeom prst="ellipse">
          <a:avLst/>
        </a:prstGeom>
      </xdr:spPr>
    </xdr:pic>
    <xdr:clientData/>
  </xdr:twoCellAnchor>
  <xdr:twoCellAnchor editAs="oneCell">
    <xdr:from>
      <xdr:col>7</xdr:col>
      <xdr:colOff>257062</xdr:colOff>
      <xdr:row>44</xdr:row>
      <xdr:rowOff>150586</xdr:rowOff>
    </xdr:from>
    <xdr:to>
      <xdr:col>7</xdr:col>
      <xdr:colOff>617764</xdr:colOff>
      <xdr:row>46</xdr:row>
      <xdr:rowOff>104793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D7F7753E-1BCD-0640-B9A5-08EA008C42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88" t="2428" r="2288" b="2752"/>
        <a:stretch/>
      </xdr:blipFill>
      <xdr:spPr>
        <a:xfrm>
          <a:off x="6200662" y="9091386"/>
          <a:ext cx="360702" cy="360607"/>
        </a:xfrm>
        <a:prstGeom prst="ellipse">
          <a:avLst/>
        </a:prstGeom>
      </xdr:spPr>
    </xdr:pic>
    <xdr:clientData/>
  </xdr:twoCellAnchor>
  <xdr:twoCellAnchor editAs="oneCell">
    <xdr:from>
      <xdr:col>8</xdr:col>
      <xdr:colOff>699408</xdr:colOff>
      <xdr:row>44</xdr:row>
      <xdr:rowOff>185059</xdr:rowOff>
    </xdr:from>
    <xdr:to>
      <xdr:col>9</xdr:col>
      <xdr:colOff>218621</xdr:colOff>
      <xdr:row>46</xdr:row>
      <xdr:rowOff>126861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357A5525-FC35-D943-AB7D-CF7B3FEC946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8" t="22934" r="28455" b="13691"/>
        <a:stretch/>
      </xdr:blipFill>
      <xdr:spPr>
        <a:xfrm>
          <a:off x="7468508" y="9125859"/>
          <a:ext cx="344713" cy="348202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10</xdr:col>
      <xdr:colOff>368306</xdr:colOff>
      <xdr:row>44</xdr:row>
      <xdr:rowOff>157235</xdr:rowOff>
    </xdr:from>
    <xdr:to>
      <xdr:col>10</xdr:col>
      <xdr:colOff>738202</xdr:colOff>
      <xdr:row>46</xdr:row>
      <xdr:rowOff>130628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id="{5DB1D503-00C0-714A-8C6B-AEA6D7EEFF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8406" y="9098035"/>
          <a:ext cx="369896" cy="379793"/>
        </a:xfrm>
        <a:prstGeom prst="ellipse">
          <a:avLst/>
        </a:prstGeom>
      </xdr:spPr>
    </xdr:pic>
    <xdr:clientData/>
  </xdr:twoCellAnchor>
  <xdr:twoCellAnchor editAs="oneCell">
    <xdr:from>
      <xdr:col>11</xdr:col>
      <xdr:colOff>817336</xdr:colOff>
      <xdr:row>44</xdr:row>
      <xdr:rowOff>166915</xdr:rowOff>
    </xdr:from>
    <xdr:to>
      <xdr:col>12</xdr:col>
      <xdr:colOff>356761</xdr:colOff>
      <xdr:row>46</xdr:row>
      <xdr:rowOff>130629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id="{80E1BB79-0AA3-A54E-8DB5-05431E3D0C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2" t="16452" r="16603" b="17171"/>
        <a:stretch/>
      </xdr:blipFill>
      <xdr:spPr>
        <a:xfrm>
          <a:off x="10062936" y="9107715"/>
          <a:ext cx="364925" cy="370114"/>
        </a:xfrm>
        <a:prstGeom prst="ellipse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1578402</xdr:colOff>
      <xdr:row>27</xdr:row>
      <xdr:rowOff>163912</xdr:rowOff>
    </xdr:from>
    <xdr:to>
      <xdr:col>10</xdr:col>
      <xdr:colOff>84667</xdr:colOff>
      <xdr:row>51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D3531A0-86A0-8E0F-852E-3707D8F625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522111</xdr:colOff>
      <xdr:row>48</xdr:row>
      <xdr:rowOff>159455</xdr:rowOff>
    </xdr:from>
    <xdr:to>
      <xdr:col>5</xdr:col>
      <xdr:colOff>49022</xdr:colOff>
      <xdr:row>50</xdr:row>
      <xdr:rowOff>108655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EF232BC-0B6A-4A4E-99F5-84731426B23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27" t="13524" r="14061" b="15139"/>
        <a:stretch/>
      </xdr:blipFill>
      <xdr:spPr>
        <a:xfrm>
          <a:off x="6575778" y="9684455"/>
          <a:ext cx="359466" cy="344311"/>
        </a:xfrm>
        <a:prstGeom prst="ellipse">
          <a:avLst/>
        </a:prstGeom>
      </xdr:spPr>
    </xdr:pic>
    <xdr:clientData/>
  </xdr:twoCellAnchor>
  <xdr:twoCellAnchor editAs="oneCell">
    <xdr:from>
      <xdr:col>5</xdr:col>
      <xdr:colOff>1122376</xdr:colOff>
      <xdr:row>48</xdr:row>
      <xdr:rowOff>168124</xdr:rowOff>
    </xdr:from>
    <xdr:to>
      <xdr:col>6</xdr:col>
      <xdr:colOff>345359</xdr:colOff>
      <xdr:row>50</xdr:row>
      <xdr:rowOff>141111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D7F8617-C60D-0446-BFB2-E646C10FA3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88" t="2428" r="2288" b="2752"/>
        <a:stretch/>
      </xdr:blipFill>
      <xdr:spPr>
        <a:xfrm>
          <a:off x="8008598" y="9693124"/>
          <a:ext cx="380094" cy="368098"/>
        </a:xfrm>
        <a:prstGeom prst="ellipse">
          <a:avLst/>
        </a:prstGeom>
      </xdr:spPr>
    </xdr:pic>
    <xdr:clientData/>
  </xdr:twoCellAnchor>
  <xdr:twoCellAnchor editAs="oneCell">
    <xdr:from>
      <xdr:col>9</xdr:col>
      <xdr:colOff>1761268</xdr:colOff>
      <xdr:row>48</xdr:row>
      <xdr:rowOff>150932</xdr:rowOff>
    </xdr:from>
    <xdr:to>
      <xdr:col>9</xdr:col>
      <xdr:colOff>2105982</xdr:colOff>
      <xdr:row>50</xdr:row>
      <xdr:rowOff>108563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AAC1079C-E345-7144-A80A-F951E1810F6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559" t="556" r="17780" b="613"/>
        <a:stretch/>
      </xdr:blipFill>
      <xdr:spPr>
        <a:xfrm>
          <a:off x="13007824" y="9675932"/>
          <a:ext cx="344714" cy="352742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8</xdr:col>
      <xdr:colOff>631978</xdr:colOff>
      <xdr:row>48</xdr:row>
      <xdr:rowOff>163086</xdr:rowOff>
    </xdr:from>
    <xdr:to>
      <xdr:col>8</xdr:col>
      <xdr:colOff>976691</xdr:colOff>
      <xdr:row>50</xdr:row>
      <xdr:rowOff>104888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18E6D6-277E-E94E-90B1-13E627B6037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8" t="22934" r="28455" b="13691"/>
        <a:stretch/>
      </xdr:blipFill>
      <xdr:spPr>
        <a:xfrm>
          <a:off x="10834311" y="9688086"/>
          <a:ext cx="344713" cy="336913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9</xdr:col>
      <xdr:colOff>324555</xdr:colOff>
      <xdr:row>48</xdr:row>
      <xdr:rowOff>155222</xdr:rowOff>
    </xdr:from>
    <xdr:to>
      <xdr:col>9</xdr:col>
      <xdr:colOff>674004</xdr:colOff>
      <xdr:row>50</xdr:row>
      <xdr:rowOff>112082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45FDC443-FB7A-7D4C-B14F-56430790AC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361" t="22934" r="28571" b="13341"/>
        <a:stretch/>
      </xdr:blipFill>
      <xdr:spPr>
        <a:xfrm>
          <a:off x="11571111" y="9680222"/>
          <a:ext cx="349449" cy="351971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5</xdr:col>
      <xdr:colOff>409222</xdr:colOff>
      <xdr:row>48</xdr:row>
      <xdr:rowOff>141111</xdr:rowOff>
    </xdr:from>
    <xdr:to>
      <xdr:col>5</xdr:col>
      <xdr:colOff>779118</xdr:colOff>
      <xdr:row>50</xdr:row>
      <xdr:rowOff>125793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A7BF6BC1-441E-4442-89E7-4928B8083B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5444" y="9666111"/>
          <a:ext cx="369896" cy="379793"/>
        </a:xfrm>
        <a:prstGeom prst="ellipse">
          <a:avLst/>
        </a:prstGeom>
      </xdr:spPr>
    </xdr:pic>
    <xdr:clientData/>
  </xdr:twoCellAnchor>
  <xdr:twoCellAnchor editAs="oneCell">
    <xdr:from>
      <xdr:col>9</xdr:col>
      <xdr:colOff>1058332</xdr:colOff>
      <xdr:row>48</xdr:row>
      <xdr:rowOff>155222</xdr:rowOff>
    </xdr:from>
    <xdr:to>
      <xdr:col>9</xdr:col>
      <xdr:colOff>1433687</xdr:colOff>
      <xdr:row>50</xdr:row>
      <xdr:rowOff>115711</xdr:rowOff>
    </xdr:to>
    <xdr:pic>
      <xdr:nvPicPr>
        <xdr:cNvPr id="17" name="Picture 16" descr="Flag of Venezuela | History, Meaning &amp; Design | Britannica">
          <a:extLst>
            <a:ext uri="{FF2B5EF4-FFF2-40B4-BE49-F238E27FC236}">
              <a16:creationId xmlns:a16="http://schemas.microsoft.com/office/drawing/2014/main" id="{013EBB9D-4300-2B41-8455-3DF8E37D7FD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513" t="-292" r="15029" b="292"/>
        <a:stretch/>
      </xdr:blipFill>
      <xdr:spPr bwMode="auto">
        <a:xfrm>
          <a:off x="12304888" y="9680222"/>
          <a:ext cx="375355" cy="355600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677335</xdr:colOff>
      <xdr:row>48</xdr:row>
      <xdr:rowOff>155222</xdr:rowOff>
    </xdr:from>
    <xdr:to>
      <xdr:col>6</xdr:col>
      <xdr:colOff>1030111</xdr:colOff>
      <xdr:row>50</xdr:row>
      <xdr:rowOff>127000</xdr:rowOff>
    </xdr:to>
    <xdr:pic>
      <xdr:nvPicPr>
        <xdr:cNvPr id="18" name="Picture 17" descr="Flag of India | History, Design, &amp; Meaning | Britannica">
          <a:extLst>
            <a:ext uri="{FF2B5EF4-FFF2-40B4-BE49-F238E27FC236}">
              <a16:creationId xmlns:a16="http://schemas.microsoft.com/office/drawing/2014/main" id="{2F8B150E-8675-9C29-0C8E-93611B10F19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022" t="339" r="17143" b="-339"/>
        <a:stretch/>
      </xdr:blipFill>
      <xdr:spPr bwMode="auto">
        <a:xfrm>
          <a:off x="8720668" y="9680222"/>
          <a:ext cx="352776" cy="366889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34894</xdr:colOff>
      <xdr:row>48</xdr:row>
      <xdr:rowOff>141055</xdr:rowOff>
    </xdr:from>
    <xdr:to>
      <xdr:col>7</xdr:col>
      <xdr:colOff>395111</xdr:colOff>
      <xdr:row>50</xdr:row>
      <xdr:rowOff>112889</xdr:rowOff>
    </xdr:to>
    <xdr:pic>
      <xdr:nvPicPr>
        <xdr:cNvPr id="19" name="Picture 18" descr="Flag of South Korea - Wikipedia">
          <a:extLst>
            <a:ext uri="{FF2B5EF4-FFF2-40B4-BE49-F238E27FC236}">
              <a16:creationId xmlns:a16="http://schemas.microsoft.com/office/drawing/2014/main" id="{2336E112-3827-CEF3-BCED-E2D7D3C3D0D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68" t="-10362" r="11710" b="-12247"/>
        <a:stretch/>
      </xdr:blipFill>
      <xdr:spPr bwMode="auto">
        <a:xfrm>
          <a:off x="9404672" y="9666055"/>
          <a:ext cx="360217" cy="366945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762001</xdr:colOff>
      <xdr:row>48</xdr:row>
      <xdr:rowOff>141112</xdr:rowOff>
    </xdr:from>
    <xdr:to>
      <xdr:col>8</xdr:col>
      <xdr:colOff>297794</xdr:colOff>
      <xdr:row>50</xdr:row>
      <xdr:rowOff>112889</xdr:rowOff>
    </xdr:to>
    <xdr:pic>
      <xdr:nvPicPr>
        <xdr:cNvPr id="20" name="Picture 19" descr="Flag of Japan - Wikipedia">
          <a:extLst>
            <a:ext uri="{FF2B5EF4-FFF2-40B4-BE49-F238E27FC236}">
              <a16:creationId xmlns:a16="http://schemas.microsoft.com/office/drawing/2014/main" id="{5941539C-94DE-11C7-BC90-33A3A38E98D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380" r="17647"/>
        <a:stretch/>
      </xdr:blipFill>
      <xdr:spPr bwMode="auto">
        <a:xfrm>
          <a:off x="10131779" y="9666112"/>
          <a:ext cx="368348" cy="366888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</xdr:colOff>
      <xdr:row>58</xdr:row>
      <xdr:rowOff>127000</xdr:rowOff>
    </xdr:from>
    <xdr:to>
      <xdr:col>9</xdr:col>
      <xdr:colOff>2590801</xdr:colOff>
      <xdr:row>78</xdr:row>
      <xdr:rowOff>114300</xdr:rowOff>
    </xdr:to>
    <xdr:graphicFrame macro="">
      <xdr:nvGraphicFramePr>
        <xdr:cNvPr id="21" name="Gráfico 2">
          <a:extLst>
            <a:ext uri="{FF2B5EF4-FFF2-40B4-BE49-F238E27FC236}">
              <a16:creationId xmlns:a16="http://schemas.microsoft.com/office/drawing/2014/main" id="{8279BDD0-FFE6-484F-920D-0214D0BA06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5</xdr:col>
      <xdr:colOff>505809</xdr:colOff>
      <xdr:row>75</xdr:row>
      <xdr:rowOff>135243</xdr:rowOff>
    </xdr:from>
    <xdr:to>
      <xdr:col>5</xdr:col>
      <xdr:colOff>858220</xdr:colOff>
      <xdr:row>77</xdr:row>
      <xdr:rowOff>84443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FACB644-5D56-1A4E-A7BC-6AE3E5BFADC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27" t="13524" r="14061" b="15139"/>
        <a:stretch/>
      </xdr:blipFill>
      <xdr:spPr>
        <a:xfrm>
          <a:off x="7376509" y="15426043"/>
          <a:ext cx="352411" cy="355600"/>
        </a:xfrm>
        <a:prstGeom prst="ellipse">
          <a:avLst/>
        </a:prstGeom>
      </xdr:spPr>
    </xdr:pic>
    <xdr:clientData/>
  </xdr:twoCellAnchor>
  <xdr:twoCellAnchor editAs="oneCell">
    <xdr:from>
      <xdr:col>7</xdr:col>
      <xdr:colOff>534574</xdr:colOff>
      <xdr:row>75</xdr:row>
      <xdr:rowOff>118512</xdr:rowOff>
    </xdr:from>
    <xdr:to>
      <xdr:col>8</xdr:col>
      <xdr:colOff>87757</xdr:colOff>
      <xdr:row>77</xdr:row>
      <xdr:rowOff>91499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72A69628-A52A-0B4A-A884-A3C8B5DBC8F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88" t="2428" r="2288" b="2752"/>
        <a:stretch/>
      </xdr:blipFill>
      <xdr:spPr>
        <a:xfrm>
          <a:off x="9881774" y="15409312"/>
          <a:ext cx="378683" cy="379387"/>
        </a:xfrm>
        <a:prstGeom prst="ellipse">
          <a:avLst/>
        </a:prstGeom>
      </xdr:spPr>
    </xdr:pic>
    <xdr:clientData/>
  </xdr:twoCellAnchor>
  <xdr:twoCellAnchor editAs="oneCell">
    <xdr:from>
      <xdr:col>6</xdr:col>
      <xdr:colOff>596120</xdr:colOff>
      <xdr:row>75</xdr:row>
      <xdr:rowOff>129599</xdr:rowOff>
    </xdr:from>
    <xdr:to>
      <xdr:col>6</xdr:col>
      <xdr:colOff>966016</xdr:colOff>
      <xdr:row>77</xdr:row>
      <xdr:rowOff>114281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B35A080-6470-3743-BF35-DAB3A424F9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2520" y="15420399"/>
          <a:ext cx="369896" cy="391082"/>
        </a:xfrm>
        <a:prstGeom prst="ellipse">
          <a:avLst/>
        </a:prstGeom>
      </xdr:spPr>
    </xdr:pic>
    <xdr:clientData/>
  </xdr:twoCellAnchor>
  <xdr:twoCellAnchor editAs="oneCell">
    <xdr:from>
      <xdr:col>8</xdr:col>
      <xdr:colOff>1016633</xdr:colOff>
      <xdr:row>75</xdr:row>
      <xdr:rowOff>92910</xdr:rowOff>
    </xdr:from>
    <xdr:to>
      <xdr:col>9</xdr:col>
      <xdr:colOff>328009</xdr:colOff>
      <xdr:row>77</xdr:row>
      <xdr:rowOff>64688</xdr:rowOff>
    </xdr:to>
    <xdr:pic>
      <xdr:nvPicPr>
        <xdr:cNvPr id="25" name="Picture 24" descr="Flag of India | History, Design, &amp; Meaning | Britannica">
          <a:extLst>
            <a:ext uri="{FF2B5EF4-FFF2-40B4-BE49-F238E27FC236}">
              <a16:creationId xmlns:a16="http://schemas.microsoft.com/office/drawing/2014/main" id="{8E95778E-DAE5-624B-8406-86C7F8ED246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022" t="339" r="17143" b="-339"/>
        <a:stretch/>
      </xdr:blipFill>
      <xdr:spPr bwMode="auto">
        <a:xfrm>
          <a:off x="11189333" y="15383710"/>
          <a:ext cx="352776" cy="378178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1250492</xdr:colOff>
      <xdr:row>75</xdr:row>
      <xdr:rowOff>78743</xdr:rowOff>
    </xdr:from>
    <xdr:to>
      <xdr:col>9</xdr:col>
      <xdr:colOff>1610709</xdr:colOff>
      <xdr:row>77</xdr:row>
      <xdr:rowOff>50577</xdr:rowOff>
    </xdr:to>
    <xdr:pic>
      <xdr:nvPicPr>
        <xdr:cNvPr id="26" name="Picture 25" descr="Flag of South Korea - Wikipedia">
          <a:extLst>
            <a:ext uri="{FF2B5EF4-FFF2-40B4-BE49-F238E27FC236}">
              <a16:creationId xmlns:a16="http://schemas.microsoft.com/office/drawing/2014/main" id="{28EA8E4F-4EDF-714C-8978-D51715D0D7B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68" t="-10362" r="11710" b="-12247"/>
        <a:stretch/>
      </xdr:blipFill>
      <xdr:spPr bwMode="auto">
        <a:xfrm>
          <a:off x="12464592" y="15369543"/>
          <a:ext cx="360217" cy="378234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438150</xdr:colOff>
      <xdr:row>4</xdr:row>
      <xdr:rowOff>50800</xdr:rowOff>
    </xdr:from>
    <xdr:to>
      <xdr:col>30</xdr:col>
      <xdr:colOff>368300</xdr:colOff>
      <xdr:row>27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B3B294-18CD-4CE9-6817-08222E5958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495300</xdr:colOff>
      <xdr:row>23</xdr:row>
      <xdr:rowOff>183500</xdr:rowOff>
    </xdr:from>
    <xdr:to>
      <xdr:col>22</xdr:col>
      <xdr:colOff>22211</xdr:colOff>
      <xdr:row>25</xdr:row>
      <xdr:rowOff>132700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3CB95FB-23D1-FD42-9FD4-3530B0C621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27" t="13524" r="14061" b="15139"/>
        <a:stretch/>
      </xdr:blipFill>
      <xdr:spPr>
        <a:xfrm>
          <a:off x="21894800" y="4958700"/>
          <a:ext cx="352411" cy="355600"/>
        </a:xfrm>
        <a:prstGeom prst="ellipse">
          <a:avLst/>
        </a:prstGeom>
      </xdr:spPr>
    </xdr:pic>
    <xdr:clientData/>
  </xdr:twoCellAnchor>
  <xdr:twoCellAnchor editAs="oneCell">
    <xdr:from>
      <xdr:col>24</xdr:col>
      <xdr:colOff>206565</xdr:colOff>
      <xdr:row>23</xdr:row>
      <xdr:rowOff>179469</xdr:rowOff>
    </xdr:from>
    <xdr:to>
      <xdr:col>24</xdr:col>
      <xdr:colOff>571500</xdr:colOff>
      <xdr:row>25</xdr:row>
      <xdr:rowOff>138682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14B5787-AB3D-B744-AD02-6F8EED1779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88" t="2428" r="2288" b="2752"/>
        <a:stretch/>
      </xdr:blipFill>
      <xdr:spPr>
        <a:xfrm>
          <a:off x="24082565" y="4954669"/>
          <a:ext cx="364935" cy="365613"/>
        </a:xfrm>
        <a:prstGeom prst="ellipse">
          <a:avLst/>
        </a:prstGeom>
      </xdr:spPr>
    </xdr:pic>
    <xdr:clientData/>
  </xdr:twoCellAnchor>
  <xdr:twoCellAnchor editAs="oneCell">
    <xdr:from>
      <xdr:col>26</xdr:col>
      <xdr:colOff>706767</xdr:colOff>
      <xdr:row>23</xdr:row>
      <xdr:rowOff>187131</xdr:rowOff>
    </xdr:from>
    <xdr:to>
      <xdr:col>27</xdr:col>
      <xdr:colOff>225980</xdr:colOff>
      <xdr:row>25</xdr:row>
      <xdr:rowOff>128933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6125E2B-BC90-0E4C-8BEF-F98DC293549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8" t="22934" r="28455" b="13691"/>
        <a:stretch/>
      </xdr:blipFill>
      <xdr:spPr>
        <a:xfrm>
          <a:off x="26233767" y="4962331"/>
          <a:ext cx="344713" cy="348202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26</xdr:col>
      <xdr:colOff>5644</xdr:colOff>
      <xdr:row>23</xdr:row>
      <xdr:rowOff>166567</xdr:rowOff>
    </xdr:from>
    <xdr:to>
      <xdr:col>26</xdr:col>
      <xdr:colOff>355093</xdr:colOff>
      <xdr:row>25</xdr:row>
      <xdr:rowOff>123427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D1FB905-84B1-314F-AD90-9FAA645C30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361" t="22934" r="28571" b="13341"/>
        <a:stretch/>
      </xdr:blipFill>
      <xdr:spPr>
        <a:xfrm>
          <a:off x="25532644" y="4941767"/>
          <a:ext cx="349449" cy="363260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22</xdr:col>
      <xdr:colOff>382411</xdr:colOff>
      <xdr:row>23</xdr:row>
      <xdr:rowOff>165156</xdr:rowOff>
    </xdr:from>
    <xdr:to>
      <xdr:col>22</xdr:col>
      <xdr:colOff>752307</xdr:colOff>
      <xdr:row>25</xdr:row>
      <xdr:rowOff>149838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766687FC-C1C1-DA4E-B956-6D8762DCAF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07411" y="4940356"/>
          <a:ext cx="369896" cy="391082"/>
        </a:xfrm>
        <a:prstGeom prst="ellipse">
          <a:avLst/>
        </a:prstGeom>
      </xdr:spPr>
    </xdr:pic>
    <xdr:clientData/>
  </xdr:twoCellAnchor>
  <xdr:twoCellAnchor editAs="oneCell">
    <xdr:from>
      <xdr:col>23</xdr:col>
      <xdr:colOff>333024</xdr:colOff>
      <xdr:row>23</xdr:row>
      <xdr:rowOff>180115</xdr:rowOff>
    </xdr:from>
    <xdr:to>
      <xdr:col>23</xdr:col>
      <xdr:colOff>660400</xdr:colOff>
      <xdr:row>25</xdr:row>
      <xdr:rowOff>112030</xdr:rowOff>
    </xdr:to>
    <xdr:pic>
      <xdr:nvPicPr>
        <xdr:cNvPr id="11" name="Picture 10" descr="Flag of India | History, Design, &amp; Meaning | Britannica">
          <a:extLst>
            <a:ext uri="{FF2B5EF4-FFF2-40B4-BE49-F238E27FC236}">
              <a16:creationId xmlns:a16="http://schemas.microsoft.com/office/drawing/2014/main" id="{A03B51F7-53F0-EE4A-95FD-A2634018545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022" t="339" r="17143" b="-339"/>
        <a:stretch/>
      </xdr:blipFill>
      <xdr:spPr bwMode="auto">
        <a:xfrm>
          <a:off x="23383524" y="4955315"/>
          <a:ext cx="327376" cy="338315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112890</xdr:colOff>
      <xdr:row>23</xdr:row>
      <xdr:rowOff>165157</xdr:rowOff>
    </xdr:from>
    <xdr:to>
      <xdr:col>25</xdr:col>
      <xdr:colOff>474183</xdr:colOff>
      <xdr:row>25</xdr:row>
      <xdr:rowOff>136934</xdr:rowOff>
    </xdr:to>
    <xdr:pic>
      <xdr:nvPicPr>
        <xdr:cNvPr id="13" name="Picture 12" descr="Flag of Japan - Wikipedia">
          <a:extLst>
            <a:ext uri="{FF2B5EF4-FFF2-40B4-BE49-F238E27FC236}">
              <a16:creationId xmlns:a16="http://schemas.microsoft.com/office/drawing/2014/main" id="{107B3115-9B04-314B-86C2-A186EED7CB8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380" r="17647"/>
        <a:stretch/>
      </xdr:blipFill>
      <xdr:spPr bwMode="auto">
        <a:xfrm>
          <a:off x="24814390" y="4940357"/>
          <a:ext cx="361293" cy="378177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27</xdr:col>
      <xdr:colOff>622300</xdr:colOff>
      <xdr:row>23</xdr:row>
      <xdr:rowOff>152400</xdr:rowOff>
    </xdr:from>
    <xdr:to>
      <xdr:col>28</xdr:col>
      <xdr:colOff>157017</xdr:colOff>
      <xdr:row>25</xdr:row>
      <xdr:rowOff>124234</xdr:rowOff>
    </xdr:to>
    <xdr:pic>
      <xdr:nvPicPr>
        <xdr:cNvPr id="16" name="Picture 15" descr="Flag of South Korea - Wikipedia">
          <a:extLst>
            <a:ext uri="{FF2B5EF4-FFF2-40B4-BE49-F238E27FC236}">
              <a16:creationId xmlns:a16="http://schemas.microsoft.com/office/drawing/2014/main" id="{3CEF9685-8E78-E543-9B24-CED02809A8B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68" t="-10362" r="11710" b="-12247"/>
        <a:stretch/>
      </xdr:blipFill>
      <xdr:spPr bwMode="auto">
        <a:xfrm>
          <a:off x="26974800" y="4927600"/>
          <a:ext cx="360217" cy="378234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533400</xdr:colOff>
      <xdr:row>23</xdr:row>
      <xdr:rowOff>193010</xdr:rowOff>
    </xdr:from>
    <xdr:to>
      <xdr:col>29</xdr:col>
      <xdr:colOff>38100</xdr:colOff>
      <xdr:row>25</xdr:row>
      <xdr:rowOff>114299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A9F3050B-2D5A-C39A-3292-2D2DA59C673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432" t="23039" r="28595" b="12990"/>
        <a:stretch/>
      </xdr:blipFill>
      <xdr:spPr>
        <a:xfrm>
          <a:off x="27711400" y="4968210"/>
          <a:ext cx="330200" cy="327689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29</xdr:col>
      <xdr:colOff>440267</xdr:colOff>
      <xdr:row>23</xdr:row>
      <xdr:rowOff>190500</xdr:rowOff>
    </xdr:from>
    <xdr:to>
      <xdr:col>29</xdr:col>
      <xdr:colOff>787400</xdr:colOff>
      <xdr:row>25</xdr:row>
      <xdr:rowOff>127835</xdr:rowOff>
    </xdr:to>
    <xdr:pic>
      <xdr:nvPicPr>
        <xdr:cNvPr id="19" name="Picture 18" descr="Flag of Germany - Wikipedia">
          <a:extLst>
            <a:ext uri="{FF2B5EF4-FFF2-40B4-BE49-F238E27FC236}">
              <a16:creationId xmlns:a16="http://schemas.microsoft.com/office/drawing/2014/main" id="{26BDA6AE-1C04-2604-1B36-18E3B8B633D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9406"/>
        <a:stretch/>
      </xdr:blipFill>
      <xdr:spPr bwMode="auto">
        <a:xfrm>
          <a:off x="28443767" y="4965700"/>
          <a:ext cx="347133" cy="343735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0</xdr:colOff>
      <xdr:row>34</xdr:row>
      <xdr:rowOff>76200</xdr:rowOff>
    </xdr:from>
    <xdr:to>
      <xdr:col>30</xdr:col>
      <xdr:colOff>368300</xdr:colOff>
      <xdr:row>54</xdr:row>
      <xdr:rowOff>114300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422FEB6D-C1EA-7E45-98D7-6A70A35188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22</xdr:col>
      <xdr:colOff>336550</xdr:colOff>
      <xdr:row>51</xdr:row>
      <xdr:rowOff>107300</xdr:rowOff>
    </xdr:from>
    <xdr:to>
      <xdr:col>22</xdr:col>
      <xdr:colOff>688961</xdr:colOff>
      <xdr:row>53</xdr:row>
      <xdr:rowOff>56500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274C7712-F9DC-FD46-B930-38B1B8D8C17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27" t="13524" r="14061" b="15139"/>
        <a:stretch/>
      </xdr:blipFill>
      <xdr:spPr>
        <a:xfrm>
          <a:off x="22561550" y="10572100"/>
          <a:ext cx="352411" cy="355600"/>
        </a:xfrm>
        <a:prstGeom prst="ellipse">
          <a:avLst/>
        </a:prstGeom>
      </xdr:spPr>
    </xdr:pic>
    <xdr:clientData/>
  </xdr:twoCellAnchor>
  <xdr:twoCellAnchor editAs="oneCell">
    <xdr:from>
      <xdr:col>27</xdr:col>
      <xdr:colOff>174815</xdr:colOff>
      <xdr:row>51</xdr:row>
      <xdr:rowOff>90569</xdr:rowOff>
    </xdr:from>
    <xdr:to>
      <xdr:col>27</xdr:col>
      <xdr:colOff>539750</xdr:colOff>
      <xdr:row>53</xdr:row>
      <xdr:rowOff>49782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6ED7B451-EFEE-0F4C-A450-9B34F511AE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88" t="2428" r="2288" b="2752"/>
        <a:stretch/>
      </xdr:blipFill>
      <xdr:spPr>
        <a:xfrm>
          <a:off x="26527315" y="10555369"/>
          <a:ext cx="364935" cy="365613"/>
        </a:xfrm>
        <a:prstGeom prst="ellipse">
          <a:avLst/>
        </a:prstGeom>
      </xdr:spPr>
    </xdr:pic>
    <xdr:clientData/>
  </xdr:twoCellAnchor>
  <xdr:twoCellAnchor editAs="oneCell">
    <xdr:from>
      <xdr:col>23</xdr:col>
      <xdr:colOff>820561</xdr:colOff>
      <xdr:row>51</xdr:row>
      <xdr:rowOff>88956</xdr:rowOff>
    </xdr:from>
    <xdr:to>
      <xdr:col>24</xdr:col>
      <xdr:colOff>364957</xdr:colOff>
      <xdr:row>53</xdr:row>
      <xdr:rowOff>73638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461149E6-9F19-F844-B351-3ECD149D44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71061" y="10553756"/>
          <a:ext cx="369896" cy="391082"/>
        </a:xfrm>
        <a:prstGeom prst="ellipse">
          <a:avLst/>
        </a:prstGeom>
      </xdr:spPr>
    </xdr:pic>
    <xdr:clientData/>
  </xdr:twoCellAnchor>
  <xdr:twoCellAnchor editAs="oneCell">
    <xdr:from>
      <xdr:col>25</xdr:col>
      <xdr:colOff>491774</xdr:colOff>
      <xdr:row>51</xdr:row>
      <xdr:rowOff>116615</xdr:rowOff>
    </xdr:from>
    <xdr:to>
      <xdr:col>25</xdr:col>
      <xdr:colOff>819150</xdr:colOff>
      <xdr:row>53</xdr:row>
      <xdr:rowOff>48530</xdr:rowOff>
    </xdr:to>
    <xdr:pic>
      <xdr:nvPicPr>
        <xdr:cNvPr id="26" name="Picture 25" descr="Flag of India | History, Design, &amp; Meaning | Britannica">
          <a:extLst>
            <a:ext uri="{FF2B5EF4-FFF2-40B4-BE49-F238E27FC236}">
              <a16:creationId xmlns:a16="http://schemas.microsoft.com/office/drawing/2014/main" id="{5E42CAA0-4580-DE46-A941-897F7365F99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022" t="339" r="17143" b="-339"/>
        <a:stretch/>
      </xdr:blipFill>
      <xdr:spPr bwMode="auto">
        <a:xfrm>
          <a:off x="25193274" y="10581415"/>
          <a:ext cx="327376" cy="338315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627240</xdr:colOff>
      <xdr:row>51</xdr:row>
      <xdr:rowOff>63557</xdr:rowOff>
    </xdr:from>
    <xdr:to>
      <xdr:col>29</xdr:col>
      <xdr:colOff>163033</xdr:colOff>
      <xdr:row>53</xdr:row>
      <xdr:rowOff>35334</xdr:rowOff>
    </xdr:to>
    <xdr:pic>
      <xdr:nvPicPr>
        <xdr:cNvPr id="27" name="Picture 26" descr="Flag of Japan - Wikipedia">
          <a:extLst>
            <a:ext uri="{FF2B5EF4-FFF2-40B4-BE49-F238E27FC236}">
              <a16:creationId xmlns:a16="http://schemas.microsoft.com/office/drawing/2014/main" id="{04D0FC7A-A654-7B42-B43A-890DAB23171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380" r="17647"/>
        <a:stretch/>
      </xdr:blipFill>
      <xdr:spPr bwMode="auto">
        <a:xfrm>
          <a:off x="27805240" y="10528357"/>
          <a:ext cx="361293" cy="378177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378691</xdr:colOff>
      <xdr:row>6</xdr:row>
      <xdr:rowOff>46181</xdr:rowOff>
    </xdr:from>
    <xdr:to>
      <xdr:col>24</xdr:col>
      <xdr:colOff>800100</xdr:colOff>
      <xdr:row>26</xdr:row>
      <xdr:rowOff>90631</xdr:rowOff>
    </xdr:to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id="{F7B3F8B0-CBB3-554D-9EB9-831845A869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23</xdr:col>
      <xdr:colOff>241877</xdr:colOff>
      <xdr:row>23</xdr:row>
      <xdr:rowOff>98064</xdr:rowOff>
    </xdr:from>
    <xdr:to>
      <xdr:col>23</xdr:col>
      <xdr:colOff>594288</xdr:colOff>
      <xdr:row>25</xdr:row>
      <xdr:rowOff>48418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754662A-582F-B84C-AE11-B5A702CFC19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27" t="13524" r="14061" b="15139"/>
        <a:stretch/>
      </xdr:blipFill>
      <xdr:spPr>
        <a:xfrm>
          <a:off x="23012977" y="4568464"/>
          <a:ext cx="352411" cy="356754"/>
        </a:xfrm>
        <a:prstGeom prst="ellipse">
          <a:avLst/>
        </a:prstGeom>
      </xdr:spPr>
    </xdr:pic>
    <xdr:clientData/>
  </xdr:twoCellAnchor>
  <xdr:twoCellAnchor editAs="oneCell">
    <xdr:from>
      <xdr:col>18</xdr:col>
      <xdr:colOff>383211</xdr:colOff>
      <xdr:row>23</xdr:row>
      <xdr:rowOff>65746</xdr:rowOff>
    </xdr:from>
    <xdr:to>
      <xdr:col>18</xdr:col>
      <xdr:colOff>748146</xdr:colOff>
      <xdr:row>25</xdr:row>
      <xdr:rowOff>27268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4E289D6C-2AD7-D344-9628-CEDDD75416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88" t="2428" r="2288" b="2752"/>
        <a:stretch/>
      </xdr:blipFill>
      <xdr:spPr>
        <a:xfrm>
          <a:off x="19026811" y="4536146"/>
          <a:ext cx="364935" cy="367922"/>
        </a:xfrm>
        <a:prstGeom prst="ellipse">
          <a:avLst/>
        </a:prstGeom>
      </xdr:spPr>
    </xdr:pic>
    <xdr:clientData/>
  </xdr:twoCellAnchor>
  <xdr:twoCellAnchor editAs="oneCell">
    <xdr:from>
      <xdr:col>16</xdr:col>
      <xdr:colOff>696192</xdr:colOff>
      <xdr:row>23</xdr:row>
      <xdr:rowOff>105064</xdr:rowOff>
    </xdr:from>
    <xdr:to>
      <xdr:col>17</xdr:col>
      <xdr:colOff>218291</xdr:colOff>
      <xdr:row>25</xdr:row>
      <xdr:rowOff>48020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E34E6115-C19F-7B44-BAFD-2F6A63B1B1E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8" t="22934" r="28455" b="13691"/>
        <a:stretch/>
      </xdr:blipFill>
      <xdr:spPr>
        <a:xfrm>
          <a:off x="17688792" y="4575464"/>
          <a:ext cx="347599" cy="349356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21</xdr:col>
      <xdr:colOff>580738</xdr:colOff>
      <xdr:row>23</xdr:row>
      <xdr:rowOff>119496</xdr:rowOff>
    </xdr:from>
    <xdr:to>
      <xdr:col>22</xdr:col>
      <xdr:colOff>88324</xdr:colOff>
      <xdr:row>25</xdr:row>
      <xdr:rowOff>41939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F9B3D99F-3A09-D444-BBEB-7EC6F9DDC9F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432" t="23039" r="28595" b="12990"/>
        <a:stretch/>
      </xdr:blipFill>
      <xdr:spPr>
        <a:xfrm>
          <a:off x="21700838" y="4589896"/>
          <a:ext cx="333086" cy="328843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20</xdr:col>
      <xdr:colOff>75624</xdr:colOff>
      <xdr:row>23</xdr:row>
      <xdr:rowOff>76201</xdr:rowOff>
    </xdr:from>
    <xdr:to>
      <xdr:col>20</xdr:col>
      <xdr:colOff>440549</xdr:colOff>
      <xdr:row>25</xdr:row>
      <xdr:rowOff>41069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79399AB0-FCA4-7849-8B98-D5F0956ABC4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2" t="16452" r="16603" b="17171"/>
        <a:stretch/>
      </xdr:blipFill>
      <xdr:spPr>
        <a:xfrm>
          <a:off x="20370224" y="4546601"/>
          <a:ext cx="364925" cy="371268"/>
        </a:xfrm>
        <a:prstGeom prst="ellipse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</xdr:row>
      <xdr:rowOff>149225</xdr:rowOff>
    </xdr:from>
    <xdr:to>
      <xdr:col>12</xdr:col>
      <xdr:colOff>619125</xdr:colOff>
      <xdr:row>21</xdr:row>
      <xdr:rowOff>161925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746E3B13-C610-BC44-820F-763DCFEB5F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243320</xdr:colOff>
      <xdr:row>18</xdr:row>
      <xdr:rowOff>142226</xdr:rowOff>
    </xdr:from>
    <xdr:to>
      <xdr:col>5</xdr:col>
      <xdr:colOff>595731</xdr:colOff>
      <xdr:row>20</xdr:row>
      <xdr:rowOff>91426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354F009-3788-A947-B169-3924847910F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27" t="13524" r="14061" b="15139"/>
        <a:stretch/>
      </xdr:blipFill>
      <xdr:spPr>
        <a:xfrm>
          <a:off x="4069195" y="3856976"/>
          <a:ext cx="352411" cy="361950"/>
        </a:xfrm>
        <a:prstGeom prst="ellipse">
          <a:avLst/>
        </a:prstGeom>
      </xdr:spPr>
    </xdr:pic>
    <xdr:clientData/>
  </xdr:twoCellAnchor>
  <xdr:twoCellAnchor editAs="oneCell">
    <xdr:from>
      <xdr:col>6</xdr:col>
      <xdr:colOff>614986</xdr:colOff>
      <xdr:row>18</xdr:row>
      <xdr:rowOff>136463</xdr:rowOff>
    </xdr:from>
    <xdr:to>
      <xdr:col>7</xdr:col>
      <xdr:colOff>154421</xdr:colOff>
      <xdr:row>20</xdr:row>
      <xdr:rowOff>95676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4B063E8-E0BF-624A-B48B-C20BF94B1EC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88" t="2428" r="2288" b="2752"/>
        <a:stretch/>
      </xdr:blipFill>
      <xdr:spPr>
        <a:xfrm>
          <a:off x="5266361" y="3851213"/>
          <a:ext cx="364935" cy="371963"/>
        </a:xfrm>
        <a:prstGeom prst="ellipse">
          <a:avLst/>
        </a:prstGeom>
      </xdr:spPr>
    </xdr:pic>
    <xdr:clientData/>
  </xdr:twoCellAnchor>
  <xdr:twoCellAnchor editAs="oneCell">
    <xdr:from>
      <xdr:col>11</xdr:col>
      <xdr:colOff>167368</xdr:colOff>
      <xdr:row>18</xdr:row>
      <xdr:rowOff>143541</xdr:rowOff>
    </xdr:from>
    <xdr:to>
      <xdr:col>11</xdr:col>
      <xdr:colOff>512081</xdr:colOff>
      <xdr:row>20</xdr:row>
      <xdr:rowOff>85343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C694A85-47AB-C64F-B7C5-2E747FE368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8" t="22934" r="28455" b="13691"/>
        <a:stretch/>
      </xdr:blipFill>
      <xdr:spPr>
        <a:xfrm>
          <a:off x="8946243" y="3858291"/>
          <a:ext cx="344713" cy="354552"/>
        </a:xfrm>
        <a:prstGeom prst="ellipse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8</xdr:col>
      <xdr:colOff>191558</xdr:colOff>
      <xdr:row>18</xdr:row>
      <xdr:rowOff>151482</xdr:rowOff>
    </xdr:from>
    <xdr:to>
      <xdr:col>8</xdr:col>
      <xdr:colOff>550402</xdr:colOff>
      <xdr:row>20</xdr:row>
      <xdr:rowOff>104968</xdr:rowOff>
    </xdr:to>
    <xdr:pic>
      <xdr:nvPicPr>
        <xdr:cNvPr id="12" name="Picture 11" descr="Flag of the Netherlands | Colors, Meaning &amp; History | Britannica">
          <a:extLst>
            <a:ext uri="{FF2B5EF4-FFF2-40B4-BE49-F238E27FC236}">
              <a16:creationId xmlns:a16="http://schemas.microsoft.com/office/drawing/2014/main" id="{50989D5E-C5EA-426C-EE34-76704EF2CBA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3086"/>
        <a:stretch/>
      </xdr:blipFill>
      <xdr:spPr bwMode="auto">
        <a:xfrm>
          <a:off x="6493933" y="3866232"/>
          <a:ext cx="358844" cy="366236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584489</xdr:colOff>
      <xdr:row>18</xdr:row>
      <xdr:rowOff>118823</xdr:rowOff>
    </xdr:from>
    <xdr:to>
      <xdr:col>10</xdr:col>
      <xdr:colOff>166255</xdr:colOff>
      <xdr:row>20</xdr:row>
      <xdr:rowOff>99581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372C2EB-A8CA-8B40-D89F-D59DCBC579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23" t="2719" r="1961" b="2805"/>
        <a:stretch/>
      </xdr:blipFill>
      <xdr:spPr>
        <a:xfrm>
          <a:off x="7712364" y="3833573"/>
          <a:ext cx="407265" cy="393508"/>
        </a:xfrm>
        <a:prstGeom prst="ellipse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640521</xdr:colOff>
      <xdr:row>17</xdr:row>
      <xdr:rowOff>99391</xdr:rowOff>
    </xdr:from>
    <xdr:to>
      <xdr:col>12</xdr:col>
      <xdr:colOff>320261</xdr:colOff>
      <xdr:row>34</xdr:row>
      <xdr:rowOff>143565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469D81C-F870-AA8F-1BF0-AFB0390EEB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342347</xdr:colOff>
      <xdr:row>31</xdr:row>
      <xdr:rowOff>165653</xdr:rowOff>
    </xdr:from>
    <xdr:to>
      <xdr:col>7</xdr:col>
      <xdr:colOff>694758</xdr:colOff>
      <xdr:row>33</xdr:row>
      <xdr:rowOff>127597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552137-36F2-1A49-81DC-14CF0590054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27" t="13524" r="14061" b="15139"/>
        <a:stretch/>
      </xdr:blipFill>
      <xdr:spPr>
        <a:xfrm>
          <a:off x="7807738" y="6129131"/>
          <a:ext cx="352411" cy="359508"/>
        </a:xfrm>
        <a:prstGeom prst="ellipse">
          <a:avLst/>
        </a:prstGeom>
      </xdr:spPr>
    </xdr:pic>
    <xdr:clientData/>
  </xdr:twoCellAnchor>
  <xdr:twoCellAnchor editAs="oneCell">
    <xdr:from>
      <xdr:col>6</xdr:col>
      <xdr:colOff>77304</xdr:colOff>
      <xdr:row>31</xdr:row>
      <xdr:rowOff>167365</xdr:rowOff>
    </xdr:from>
    <xdr:to>
      <xdr:col>6</xdr:col>
      <xdr:colOff>447200</xdr:colOff>
      <xdr:row>33</xdr:row>
      <xdr:rowOff>160883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D2991D2-3F9E-0445-9895-FD7FF906A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4434" y="6130843"/>
          <a:ext cx="369896" cy="391082"/>
        </a:xfrm>
        <a:prstGeom prst="ellipse">
          <a:avLst/>
        </a:prstGeom>
      </xdr:spPr>
    </xdr:pic>
    <xdr:clientData/>
  </xdr:twoCellAnchor>
  <xdr:twoCellAnchor editAs="oneCell">
    <xdr:from>
      <xdr:col>9</xdr:col>
      <xdr:colOff>822431</xdr:colOff>
      <xdr:row>31</xdr:row>
      <xdr:rowOff>143566</xdr:rowOff>
    </xdr:from>
    <xdr:to>
      <xdr:col>10</xdr:col>
      <xdr:colOff>354386</xdr:colOff>
      <xdr:row>33</xdr:row>
      <xdr:rowOff>124236</xdr:rowOff>
    </xdr:to>
    <xdr:pic>
      <xdr:nvPicPr>
        <xdr:cNvPr id="4" name="Picture 3" descr="Flag of South Korea - Wikipedia">
          <a:extLst>
            <a:ext uri="{FF2B5EF4-FFF2-40B4-BE49-F238E27FC236}">
              <a16:creationId xmlns:a16="http://schemas.microsoft.com/office/drawing/2014/main" id="{7EA12B3F-BE54-6646-B430-DF6A97512F5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68" t="-10362" r="11710" b="-12247"/>
        <a:stretch/>
      </xdr:blipFill>
      <xdr:spPr bwMode="auto">
        <a:xfrm>
          <a:off x="9944344" y="6107044"/>
          <a:ext cx="360217" cy="378234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629478</xdr:colOff>
      <xdr:row>31</xdr:row>
      <xdr:rowOff>169567</xdr:rowOff>
    </xdr:from>
    <xdr:to>
      <xdr:col>9</xdr:col>
      <xdr:colOff>128594</xdr:colOff>
      <xdr:row>33</xdr:row>
      <xdr:rowOff>110318</xdr:rowOff>
    </xdr:to>
    <xdr:pic>
      <xdr:nvPicPr>
        <xdr:cNvPr id="5" name="Picture 4" descr="Flag of India | History, Design, &amp; Meaning | Britannica">
          <a:extLst>
            <a:ext uri="{FF2B5EF4-FFF2-40B4-BE49-F238E27FC236}">
              <a16:creationId xmlns:a16="http://schemas.microsoft.com/office/drawing/2014/main" id="{BF4B2476-A59F-3145-BF7B-F900E509F6C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022" t="339" r="17143" b="-339"/>
        <a:stretch/>
      </xdr:blipFill>
      <xdr:spPr bwMode="auto">
        <a:xfrm>
          <a:off x="8923130" y="6133045"/>
          <a:ext cx="327376" cy="338315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260257</xdr:colOff>
      <xdr:row>31</xdr:row>
      <xdr:rowOff>154609</xdr:rowOff>
    </xdr:from>
    <xdr:to>
      <xdr:col>11</xdr:col>
      <xdr:colOff>621550</xdr:colOff>
      <xdr:row>33</xdr:row>
      <xdr:rowOff>135222</xdr:rowOff>
    </xdr:to>
    <xdr:pic>
      <xdr:nvPicPr>
        <xdr:cNvPr id="7" name="Picture 6" descr="Flag of Japan - Wikipedia">
          <a:extLst>
            <a:ext uri="{FF2B5EF4-FFF2-40B4-BE49-F238E27FC236}">
              <a16:creationId xmlns:a16="http://schemas.microsoft.com/office/drawing/2014/main" id="{F1F55D4A-A827-AE4E-B417-A4225017ECF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380" r="17647"/>
        <a:stretch/>
      </xdr:blipFill>
      <xdr:spPr bwMode="auto">
        <a:xfrm>
          <a:off x="11038692" y="6118087"/>
          <a:ext cx="361293" cy="378177"/>
        </a:xfrm>
        <a:prstGeom prst="ellipse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204967E-E1EA-2D45-BE38-A2F557F13D10}" name="Tabla2" displayName="Tabla2" ref="I3:L13" totalsRowShown="0" headerRowDxfId="12" headerRowBorderDxfId="11" tableBorderDxfId="10" totalsRowBorderDxfId="9">
  <autoFilter ref="I3:L13" xr:uid="{6204967E-E1EA-2D45-BE38-A2F557F13D10}"/>
  <tableColumns count="4">
    <tableColumn id="1" xr3:uid="{73E70B72-8ADB-C64D-9249-9F80D4199E22}" name="Top" dataDxfId="8"/>
    <tableColumn id="2" xr3:uid="{6DADDC40-AAD3-3042-8A4D-72432CB5494D}" name="Refinery" dataDxfId="7"/>
    <tableColumn id="3" xr3:uid="{968E50F6-6AC8-C84A-8B6D-01B4AB4F7495}" name="Location" dataDxfId="6"/>
    <tableColumn id="4" xr3:uid="{4F719DA2-3B50-7C46-A904-D61AC7463A5B}" name="Capacity (Barrels / Day)" dataDxfId="5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30EC0-7503-1642-8734-6DB4F84C62F2}">
  <dimension ref="A1:P67"/>
  <sheetViews>
    <sheetView zoomScale="93" workbookViewId="0">
      <selection activeCell="D9" sqref="D9"/>
    </sheetView>
  </sheetViews>
  <sheetFormatPr baseColWidth="10" defaultRowHeight="16"/>
  <cols>
    <col min="1" max="1" width="14.6640625" style="4" bestFit="1" customWidth="1"/>
    <col min="2" max="5" width="10.83203125" customWidth="1"/>
    <col min="6" max="6" width="24.5" customWidth="1"/>
    <col min="7" max="7" width="17.83203125" style="10" bestFit="1" customWidth="1"/>
    <col min="11" max="11" width="23.33203125" bestFit="1" customWidth="1"/>
    <col min="12" max="12" width="17.1640625" customWidth="1"/>
  </cols>
  <sheetData>
    <row r="1" spans="1:12">
      <c r="B1" s="160" t="s">
        <v>169</v>
      </c>
      <c r="C1" s="160"/>
      <c r="D1" s="160"/>
      <c r="E1" s="160"/>
      <c r="F1" s="160"/>
      <c r="G1" s="160"/>
      <c r="H1" s="160"/>
    </row>
    <row r="2" spans="1:12">
      <c r="A2" s="19"/>
      <c r="B2" s="26">
        <v>2017</v>
      </c>
      <c r="C2" s="26">
        <v>2018</v>
      </c>
      <c r="D2" s="26">
        <v>2019</v>
      </c>
      <c r="E2" s="26">
        <v>2020</v>
      </c>
      <c r="F2" s="26">
        <v>2021</v>
      </c>
      <c r="G2" s="26" t="s">
        <v>0</v>
      </c>
      <c r="H2" s="27">
        <v>20.21</v>
      </c>
    </row>
    <row r="3" spans="1:12" ht="56" customHeight="1">
      <c r="A3" s="28" t="s">
        <v>1</v>
      </c>
      <c r="B3" s="20">
        <f>SUM(B4:B7)</f>
        <v>51270</v>
      </c>
      <c r="C3" s="20">
        <f t="shared" ref="C3:F3" si="0">SUM(C4:C7)</f>
        <v>54973</v>
      </c>
      <c r="D3" s="20">
        <f t="shared" si="0"/>
        <v>54580</v>
      </c>
      <c r="E3" s="20">
        <f t="shared" si="0"/>
        <v>46488</v>
      </c>
      <c r="F3" s="20">
        <f t="shared" si="0"/>
        <v>49605</v>
      </c>
      <c r="G3" s="21">
        <f>(F3-E3)/E3</f>
        <v>6.7049561177077957E-2</v>
      </c>
      <c r="H3" s="22">
        <f>F3/$F$62</f>
        <v>3.2105320726361443E-2</v>
      </c>
      <c r="J3" s="1"/>
      <c r="K3" s="14"/>
      <c r="L3" s="15" t="s">
        <v>56</v>
      </c>
    </row>
    <row r="4" spans="1:12" ht="17">
      <c r="A4" s="29" t="s">
        <v>17</v>
      </c>
      <c r="B4" s="23">
        <v>5423</v>
      </c>
      <c r="C4" s="23">
        <v>5192</v>
      </c>
      <c r="D4" s="23">
        <v>4906</v>
      </c>
      <c r="E4" s="23">
        <v>5005</v>
      </c>
      <c r="F4" s="23">
        <v>5005</v>
      </c>
      <c r="G4" s="21">
        <f>(F4-E4)/E4</f>
        <v>0</v>
      </c>
      <c r="H4" s="24">
        <f>F4/$F$62</f>
        <v>3.2393333380796095E-3</v>
      </c>
      <c r="K4" s="16" t="s">
        <v>13</v>
      </c>
      <c r="L4" s="17">
        <v>0.56282979876005701</v>
      </c>
    </row>
    <row r="5" spans="1:12" ht="17">
      <c r="A5" s="29" t="s">
        <v>2</v>
      </c>
      <c r="B5" s="23">
        <v>150</v>
      </c>
      <c r="C5" s="23">
        <v>150</v>
      </c>
      <c r="D5" s="23">
        <v>150</v>
      </c>
      <c r="E5" s="23">
        <v>150</v>
      </c>
      <c r="F5" s="23">
        <v>150</v>
      </c>
      <c r="G5" s="21">
        <f t="shared" ref="G5:G62" si="1">(F5-E5)/E5</f>
        <v>0</v>
      </c>
      <c r="H5" s="24">
        <f t="shared" ref="H5:H7" si="2">F5/$F$62</f>
        <v>9.7082917225163121E-5</v>
      </c>
      <c r="J5" s="1"/>
      <c r="K5" s="16" t="s">
        <v>27</v>
      </c>
      <c r="L5" s="17">
        <v>0.21324651100175979</v>
      </c>
    </row>
    <row r="6" spans="1:12" ht="17">
      <c r="A6" s="29" t="s">
        <v>19</v>
      </c>
      <c r="B6" s="23">
        <v>6537</v>
      </c>
      <c r="C6" s="23">
        <v>5807</v>
      </c>
      <c r="D6" s="23">
        <v>5333</v>
      </c>
      <c r="E6" s="23">
        <v>5498</v>
      </c>
      <c r="F6" s="23">
        <v>5618</v>
      </c>
      <c r="G6" s="21">
        <f t="shared" si="1"/>
        <v>2.1826118588577664E-2</v>
      </c>
      <c r="H6" s="24">
        <f t="shared" si="2"/>
        <v>3.6360788598064427E-3</v>
      </c>
      <c r="K6" s="16" t="s">
        <v>16</v>
      </c>
      <c r="L6" s="17">
        <v>7.7802249864245721E-2</v>
      </c>
    </row>
    <row r="7" spans="1:12" ht="17">
      <c r="A7" s="29" t="s">
        <v>3</v>
      </c>
      <c r="B7" s="23">
        <v>39160</v>
      </c>
      <c r="C7" s="23">
        <v>43824</v>
      </c>
      <c r="D7" s="23">
        <v>44191</v>
      </c>
      <c r="E7" s="23">
        <v>35835</v>
      </c>
      <c r="F7" s="23">
        <v>38832</v>
      </c>
      <c r="G7" s="21">
        <f t="shared" si="1"/>
        <v>8.3633319380493926E-2</v>
      </c>
      <c r="H7" s="24">
        <f t="shared" si="2"/>
        <v>2.5132825611250229E-2</v>
      </c>
      <c r="K7" s="16" t="s">
        <v>46</v>
      </c>
      <c r="L7" s="17">
        <v>5.177755585342033E-2</v>
      </c>
    </row>
    <row r="8" spans="1:12" ht="17">
      <c r="A8" s="28" t="s">
        <v>20</v>
      </c>
      <c r="B8" s="20">
        <f>SUM(B9:B12)</f>
        <v>12454</v>
      </c>
      <c r="C8" s="20">
        <f t="shared" ref="C8" si="3">SUM(C9:C12)</f>
        <v>13098</v>
      </c>
      <c r="D8" s="20">
        <f t="shared" ref="D8" si="4">SUM(D9:D12)</f>
        <v>13224</v>
      </c>
      <c r="E8" s="20">
        <f t="shared" ref="E8" si="5">SUM(E9:E12)</f>
        <v>12412</v>
      </c>
      <c r="F8" s="20">
        <f t="shared" ref="F8" si="6">SUM(F9:F12)</f>
        <v>11552</v>
      </c>
      <c r="G8" s="21">
        <f t="shared" si="1"/>
        <v>-6.9287786013535288E-2</v>
      </c>
      <c r="H8" s="22">
        <f t="shared" ref="H8:H39" si="7">F8/$F$62</f>
        <v>7.4766790652338955E-3</v>
      </c>
      <c r="K8" s="16" t="s">
        <v>1</v>
      </c>
      <c r="L8" s="17">
        <v>3.2105320726361443E-2</v>
      </c>
    </row>
    <row r="9" spans="1:12" ht="17">
      <c r="A9" s="29" t="s">
        <v>4</v>
      </c>
      <c r="B9" s="23">
        <v>439</v>
      </c>
      <c r="C9" s="23">
        <v>428</v>
      </c>
      <c r="D9" s="23">
        <v>441</v>
      </c>
      <c r="E9" s="23">
        <v>441</v>
      </c>
      <c r="F9" s="23">
        <v>428</v>
      </c>
      <c r="G9" s="21">
        <f t="shared" si="1"/>
        <v>-2.9478458049886622E-2</v>
      </c>
      <c r="H9" s="24">
        <f t="shared" si="7"/>
        <v>2.7700992381579875E-4</v>
      </c>
      <c r="K9" s="16" t="s">
        <v>47</v>
      </c>
      <c r="L9" s="17">
        <v>2.5160008828073274E-2</v>
      </c>
    </row>
    <row r="10" spans="1:12" ht="17">
      <c r="A10" s="29" t="s">
        <v>21</v>
      </c>
      <c r="B10" s="23">
        <v>7918</v>
      </c>
      <c r="C10" s="23">
        <v>8645</v>
      </c>
      <c r="D10" s="23">
        <v>8523</v>
      </c>
      <c r="E10" s="23">
        <v>7902</v>
      </c>
      <c r="F10" s="23">
        <v>7525</v>
      </c>
      <c r="G10" s="21">
        <f t="shared" si="1"/>
        <v>-4.770944064793723E-2</v>
      </c>
      <c r="H10" s="24">
        <f t="shared" si="7"/>
        <v>4.87032634746235E-3</v>
      </c>
      <c r="K10" s="16" t="s">
        <v>23</v>
      </c>
      <c r="L10" s="17">
        <v>1.7145490401411972E-2</v>
      </c>
    </row>
    <row r="11" spans="1:12" ht="17">
      <c r="A11" s="29" t="s">
        <v>5</v>
      </c>
      <c r="B11" s="23">
        <v>2500</v>
      </c>
      <c r="C11" s="23">
        <v>2500</v>
      </c>
      <c r="D11" s="23">
        <v>2700</v>
      </c>
      <c r="E11" s="23">
        <v>2500</v>
      </c>
      <c r="F11" s="23">
        <v>2000</v>
      </c>
      <c r="G11" s="21">
        <f t="shared" si="1"/>
        <v>-0.2</v>
      </c>
      <c r="H11" s="24">
        <f t="shared" si="7"/>
        <v>1.2944388963355082E-3</v>
      </c>
      <c r="K11" s="16" t="s">
        <v>24</v>
      </c>
      <c r="L11" s="17">
        <v>8.303178300544117E-3</v>
      </c>
    </row>
    <row r="12" spans="1:12" ht="17">
      <c r="A12" s="29" t="s">
        <v>7</v>
      </c>
      <c r="B12" s="23">
        <v>1597</v>
      </c>
      <c r="C12" s="23">
        <v>1525</v>
      </c>
      <c r="D12" s="23">
        <v>1560</v>
      </c>
      <c r="E12" s="23">
        <v>1569</v>
      </c>
      <c r="F12" s="23">
        <v>1599</v>
      </c>
      <c r="G12" s="21">
        <f t="shared" si="1"/>
        <v>1.9120458891013385E-2</v>
      </c>
      <c r="H12" s="24">
        <f t="shared" si="7"/>
        <v>1.0349038976202388E-3</v>
      </c>
      <c r="K12" s="16" t="s">
        <v>20</v>
      </c>
      <c r="L12" s="17">
        <v>7.4766790652338955E-3</v>
      </c>
    </row>
    <row r="13" spans="1:12" ht="17">
      <c r="A13" s="28" t="s">
        <v>6</v>
      </c>
      <c r="B13" s="20">
        <f>SUM(B14:B15)</f>
        <v>2493</v>
      </c>
      <c r="C13" s="20">
        <f t="shared" ref="C13:F13" si="8">SUM(C14:C15)</f>
        <v>2483</v>
      </c>
      <c r="D13" s="20">
        <f t="shared" si="8"/>
        <v>2477</v>
      </c>
      <c r="E13" s="20">
        <f t="shared" si="8"/>
        <v>2475</v>
      </c>
      <c r="F13" s="20">
        <f t="shared" si="8"/>
        <v>1833</v>
      </c>
      <c r="G13" s="21">
        <f t="shared" si="1"/>
        <v>-0.2593939393939394</v>
      </c>
      <c r="H13" s="22">
        <f t="shared" si="7"/>
        <v>1.1863532484914932E-3</v>
      </c>
      <c r="J13" s="3"/>
      <c r="K13" s="16" t="s">
        <v>8</v>
      </c>
      <c r="L13" s="17">
        <v>2.3752953747756575E-3</v>
      </c>
    </row>
    <row r="14" spans="1:12" ht="17">
      <c r="A14" s="29" t="s">
        <v>22</v>
      </c>
      <c r="B14" s="23">
        <v>2390</v>
      </c>
      <c r="C14" s="23">
        <v>2390</v>
      </c>
      <c r="D14" s="23">
        <v>2390</v>
      </c>
      <c r="E14" s="23">
        <v>2390</v>
      </c>
      <c r="F14" s="23">
        <v>1747</v>
      </c>
      <c r="G14" s="21">
        <f t="shared" si="1"/>
        <v>-0.26903765690376569</v>
      </c>
      <c r="H14" s="24">
        <f t="shared" si="7"/>
        <v>1.1306923759490663E-3</v>
      </c>
      <c r="J14" s="3"/>
      <c r="K14" s="16" t="s">
        <v>6</v>
      </c>
      <c r="L14" s="17">
        <v>1.1863532484914932E-3</v>
      </c>
    </row>
    <row r="15" spans="1:12" ht="17">
      <c r="A15" s="29" t="s">
        <v>7</v>
      </c>
      <c r="B15" s="23">
        <v>103</v>
      </c>
      <c r="C15" s="23">
        <v>93</v>
      </c>
      <c r="D15" s="23">
        <v>87</v>
      </c>
      <c r="E15" s="23">
        <v>85</v>
      </c>
      <c r="F15" s="23">
        <v>86</v>
      </c>
      <c r="G15" s="21">
        <f t="shared" si="1"/>
        <v>1.1764705882352941E-2</v>
      </c>
      <c r="H15" s="24">
        <f t="shared" si="7"/>
        <v>5.5660872542426853E-5</v>
      </c>
      <c r="J15" s="3"/>
      <c r="K15" s="16" t="s">
        <v>54</v>
      </c>
      <c r="L15" s="17">
        <v>5.915585756253273E-4</v>
      </c>
    </row>
    <row r="16" spans="1:12">
      <c r="A16" s="28" t="s">
        <v>23</v>
      </c>
      <c r="B16" s="25">
        <v>25627</v>
      </c>
      <c r="C16" s="25">
        <v>25927</v>
      </c>
      <c r="D16" s="25">
        <v>26154</v>
      </c>
      <c r="E16" s="25">
        <v>26023</v>
      </c>
      <c r="F16" s="25">
        <v>26491</v>
      </c>
      <c r="G16" s="21">
        <f t="shared" si="1"/>
        <v>1.7984090996426238E-2</v>
      </c>
      <c r="H16" s="22">
        <f t="shared" si="7"/>
        <v>1.7145490401411972E-2</v>
      </c>
      <c r="J16" s="3"/>
    </row>
    <row r="17" spans="1:10">
      <c r="A17" s="28" t="s">
        <v>8</v>
      </c>
      <c r="B17" s="25">
        <v>4495</v>
      </c>
      <c r="C17" s="25">
        <v>4423</v>
      </c>
      <c r="D17" s="25">
        <v>4423</v>
      </c>
      <c r="E17" s="25">
        <v>4605</v>
      </c>
      <c r="F17" s="25">
        <v>3670</v>
      </c>
      <c r="G17" s="21">
        <f t="shared" si="1"/>
        <v>-0.20304017372421282</v>
      </c>
      <c r="H17" s="22">
        <f t="shared" si="7"/>
        <v>2.3752953747756575E-3</v>
      </c>
      <c r="J17" s="3"/>
    </row>
    <row r="18" spans="1:10">
      <c r="A18" s="28" t="s">
        <v>24</v>
      </c>
      <c r="B18" s="20">
        <f>SUM(B19:B23)</f>
        <v>13583</v>
      </c>
      <c r="C18" s="20">
        <f t="shared" ref="C18:F18" si="9">SUM(C19:C23)</f>
        <v>13415</v>
      </c>
      <c r="D18" s="20">
        <f t="shared" si="9"/>
        <v>13577</v>
      </c>
      <c r="E18" s="20">
        <f t="shared" si="9"/>
        <v>12841</v>
      </c>
      <c r="F18" s="20">
        <f t="shared" si="9"/>
        <v>12829</v>
      </c>
      <c r="G18" s="21">
        <f t="shared" si="1"/>
        <v>-9.3450665835994077E-4</v>
      </c>
      <c r="H18" s="22">
        <f t="shared" si="7"/>
        <v>8.303178300544117E-3</v>
      </c>
      <c r="J18" s="3"/>
    </row>
    <row r="19" spans="1:10">
      <c r="A19" s="29" t="s">
        <v>9</v>
      </c>
      <c r="B19" s="23">
        <v>1100</v>
      </c>
      <c r="C19" s="23">
        <v>1100</v>
      </c>
      <c r="D19" s="23">
        <v>1100</v>
      </c>
      <c r="E19" s="23">
        <v>1100</v>
      </c>
      <c r="F19" s="23">
        <v>1100</v>
      </c>
      <c r="G19" s="21"/>
      <c r="H19" s="24">
        <f t="shared" si="7"/>
        <v>7.1194139298452947E-4</v>
      </c>
    </row>
    <row r="20" spans="1:10">
      <c r="A20" s="29" t="s">
        <v>25</v>
      </c>
      <c r="B20" s="23">
        <v>3310</v>
      </c>
      <c r="C20" s="23">
        <v>3170</v>
      </c>
      <c r="D20" s="23">
        <v>3150</v>
      </c>
      <c r="E20" s="23">
        <v>2480</v>
      </c>
      <c r="F20" s="23">
        <v>2440</v>
      </c>
      <c r="G20" s="21"/>
      <c r="H20" s="24">
        <f t="shared" si="7"/>
        <v>1.5792154535293199E-3</v>
      </c>
    </row>
    <row r="21" spans="1:10" ht="15" customHeight="1">
      <c r="A21" s="29" t="s">
        <v>10</v>
      </c>
      <c r="B21" s="23">
        <v>3600</v>
      </c>
      <c r="C21" s="23">
        <v>3600</v>
      </c>
      <c r="D21" s="23">
        <v>3600</v>
      </c>
      <c r="E21" s="23">
        <v>3600</v>
      </c>
      <c r="F21" s="23">
        <v>3600</v>
      </c>
      <c r="G21" s="21"/>
      <c r="H21" s="24">
        <f t="shared" si="7"/>
        <v>2.3299900134039148E-3</v>
      </c>
      <c r="J21" s="2"/>
    </row>
    <row r="22" spans="1:10" ht="15" customHeight="1">
      <c r="A22" s="29" t="s">
        <v>26</v>
      </c>
      <c r="B22" s="23">
        <v>4400</v>
      </c>
      <c r="C22" s="23">
        <v>4400</v>
      </c>
      <c r="D22" s="23">
        <v>4400</v>
      </c>
      <c r="E22" s="23">
        <v>4400</v>
      </c>
      <c r="F22" s="23">
        <v>4400</v>
      </c>
      <c r="G22" s="21"/>
      <c r="H22" s="24">
        <f t="shared" si="7"/>
        <v>2.8477655719381179E-3</v>
      </c>
      <c r="J22" s="2"/>
    </row>
    <row r="23" spans="1:10">
      <c r="A23" s="29" t="s">
        <v>7</v>
      </c>
      <c r="B23" s="23">
        <v>1173</v>
      </c>
      <c r="C23" s="23">
        <v>1145</v>
      </c>
      <c r="D23" s="23">
        <v>1327</v>
      </c>
      <c r="E23" s="23">
        <v>1261</v>
      </c>
      <c r="F23" s="23">
        <v>1289</v>
      </c>
      <c r="G23" s="21"/>
      <c r="H23" s="24">
        <f t="shared" si="7"/>
        <v>8.34265868688235E-4</v>
      </c>
    </row>
    <row r="24" spans="1:10">
      <c r="A24" s="28" t="s">
        <v>27</v>
      </c>
      <c r="B24" s="20">
        <f>SUM(B25:B30)</f>
        <v>329283</v>
      </c>
      <c r="C24" s="20">
        <f t="shared" ref="C24:F24" si="10">SUM(C25:C30)</f>
        <v>330461</v>
      </c>
      <c r="D24" s="20">
        <f t="shared" si="10"/>
        <v>331628</v>
      </c>
      <c r="E24" s="20">
        <f t="shared" si="10"/>
        <v>330719</v>
      </c>
      <c r="F24" s="20">
        <f t="shared" si="10"/>
        <v>329481</v>
      </c>
      <c r="G24" s="21">
        <f t="shared" si="1"/>
        <v>-3.7433591659384552E-3</v>
      </c>
      <c r="H24" s="22">
        <f t="shared" si="7"/>
        <v>0.21324651100175979</v>
      </c>
    </row>
    <row r="25" spans="1:10">
      <c r="A25" s="29" t="s">
        <v>11</v>
      </c>
      <c r="B25" s="23">
        <v>2162</v>
      </c>
      <c r="C25" s="23">
        <v>2017</v>
      </c>
      <c r="D25" s="23">
        <v>2389</v>
      </c>
      <c r="E25" s="23">
        <v>2483</v>
      </c>
      <c r="F25" s="23">
        <v>2411</v>
      </c>
      <c r="G25" s="21">
        <f t="shared" si="1"/>
        <v>-2.8997180829641561E-2</v>
      </c>
      <c r="H25" s="24">
        <f t="shared" si="7"/>
        <v>1.5604460895324551E-3</v>
      </c>
      <c r="J25" s="3"/>
    </row>
    <row r="26" spans="1:10">
      <c r="A26" s="29" t="s">
        <v>28</v>
      </c>
      <c r="B26" s="23">
        <v>12634</v>
      </c>
      <c r="C26" s="23">
        <v>12835</v>
      </c>
      <c r="D26" s="23">
        <v>13435</v>
      </c>
      <c r="E26" s="23">
        <v>12715</v>
      </c>
      <c r="F26" s="23">
        <v>11890</v>
      </c>
      <c r="G26" s="21">
        <f t="shared" si="1"/>
        <v>-6.4883995281163981E-2</v>
      </c>
      <c r="H26" s="24">
        <f t="shared" si="7"/>
        <v>7.6954392387145959E-3</v>
      </c>
      <c r="J26" s="3"/>
    </row>
    <row r="27" spans="1:10">
      <c r="A27" s="29" t="s">
        <v>29</v>
      </c>
      <c r="B27" s="23">
        <v>1665</v>
      </c>
      <c r="C27" s="23">
        <v>1782</v>
      </c>
      <c r="D27" s="23">
        <v>1960</v>
      </c>
      <c r="E27" s="23">
        <v>2036</v>
      </c>
      <c r="F27" s="23">
        <v>1820</v>
      </c>
      <c r="G27" s="21">
        <f t="shared" si="1"/>
        <v>-0.10609037328094302</v>
      </c>
      <c r="H27" s="24">
        <f t="shared" si="7"/>
        <v>1.1779393956653124E-3</v>
      </c>
      <c r="J27" s="3"/>
    </row>
    <row r="28" spans="1:10">
      <c r="A28" s="29" t="s">
        <v>30</v>
      </c>
      <c r="B28" s="23">
        <v>8273</v>
      </c>
      <c r="C28" s="23">
        <v>8273</v>
      </c>
      <c r="D28" s="23">
        <v>8273</v>
      </c>
      <c r="E28" s="23">
        <v>8273</v>
      </c>
      <c r="F28" s="23">
        <v>8273</v>
      </c>
      <c r="G28" s="21">
        <f t="shared" si="1"/>
        <v>0</v>
      </c>
      <c r="H28" s="24">
        <f t="shared" si="7"/>
        <v>5.3544464946918297E-3</v>
      </c>
      <c r="J28" s="3"/>
    </row>
    <row r="29" spans="1:10">
      <c r="A29" s="29" t="s">
        <v>12</v>
      </c>
      <c r="B29" s="23">
        <v>302809</v>
      </c>
      <c r="C29" s="23">
        <v>303806</v>
      </c>
      <c r="D29" s="23">
        <v>303806</v>
      </c>
      <c r="E29" s="23">
        <v>303561</v>
      </c>
      <c r="F29" s="23">
        <v>303468</v>
      </c>
      <c r="G29" s="21">
        <f t="shared" si="1"/>
        <v>-3.0636346566258513E-4</v>
      </c>
      <c r="H29" s="22">
        <f t="shared" si="7"/>
        <v>0.196410391496572</v>
      </c>
    </row>
    <row r="30" spans="1:10">
      <c r="A30" s="29" t="s">
        <v>7</v>
      </c>
      <c r="B30" s="23">
        <v>1740</v>
      </c>
      <c r="C30" s="23">
        <v>1748</v>
      </c>
      <c r="D30" s="23">
        <v>1765</v>
      </c>
      <c r="E30" s="23">
        <v>1651</v>
      </c>
      <c r="F30" s="23">
        <v>1619</v>
      </c>
      <c r="G30" s="21">
        <f t="shared" si="1"/>
        <v>-1.9382192610539067E-2</v>
      </c>
      <c r="H30" s="24">
        <f t="shared" si="7"/>
        <v>1.047848286583594E-3</v>
      </c>
      <c r="J30" s="1"/>
    </row>
    <row r="31" spans="1:10">
      <c r="A31" s="28" t="s">
        <v>13</v>
      </c>
      <c r="B31" s="20">
        <f>SUM(B32:B40)</f>
        <v>804639</v>
      </c>
      <c r="C31" s="20">
        <f t="shared" ref="C31:D31" si="11">SUM(C32:C40)</f>
        <v>803184</v>
      </c>
      <c r="D31" s="20">
        <f t="shared" si="11"/>
        <v>863418</v>
      </c>
      <c r="E31" s="20">
        <f>SUM(E32:E40)</f>
        <v>865519</v>
      </c>
      <c r="F31" s="20">
        <f t="shared" ref="F31" si="12">SUM(F32:F40)</f>
        <v>869612</v>
      </c>
      <c r="G31" s="21">
        <f t="shared" si="1"/>
        <v>4.7289545347935745E-3</v>
      </c>
      <c r="H31" s="22">
        <f t="shared" si="7"/>
        <v>0.56282979876005701</v>
      </c>
    </row>
    <row r="32" spans="1:10">
      <c r="A32" s="29" t="s">
        <v>31</v>
      </c>
      <c r="B32" s="23">
        <v>155600</v>
      </c>
      <c r="C32" s="23">
        <v>155600</v>
      </c>
      <c r="D32" s="23">
        <v>208600</v>
      </c>
      <c r="E32" s="23">
        <v>208600</v>
      </c>
      <c r="F32" s="23">
        <v>208600</v>
      </c>
      <c r="G32" s="21">
        <f t="shared" si="1"/>
        <v>0</v>
      </c>
      <c r="H32" s="24">
        <f t="shared" si="7"/>
        <v>0.13500997688779351</v>
      </c>
      <c r="J32" s="2"/>
    </row>
    <row r="33" spans="1:16">
      <c r="A33" s="29" t="s">
        <v>32</v>
      </c>
      <c r="B33" s="23">
        <v>147223</v>
      </c>
      <c r="C33" s="23">
        <v>145019</v>
      </c>
      <c r="D33" s="23">
        <v>145019</v>
      </c>
      <c r="E33" s="23">
        <v>145019</v>
      </c>
      <c r="F33" s="23">
        <v>145019</v>
      </c>
      <c r="G33" s="21">
        <f t="shared" si="1"/>
        <v>0</v>
      </c>
      <c r="H33" s="24">
        <f t="shared" si="7"/>
        <v>9.385911715383953E-2</v>
      </c>
      <c r="J33" s="18"/>
    </row>
    <row r="34" spans="1:16">
      <c r="A34" s="29" t="s">
        <v>33</v>
      </c>
      <c r="B34" s="23">
        <v>101500</v>
      </c>
      <c r="C34" s="23">
        <v>101500</v>
      </c>
      <c r="D34" s="23">
        <v>101500</v>
      </c>
      <c r="E34" s="23">
        <v>101500</v>
      </c>
      <c r="F34" s="23">
        <v>101500</v>
      </c>
      <c r="G34" s="21">
        <f t="shared" si="1"/>
        <v>0</v>
      </c>
      <c r="H34" s="24">
        <f t="shared" si="7"/>
        <v>6.5692773989027037E-2</v>
      </c>
      <c r="J34" s="3"/>
    </row>
    <row r="35" spans="1:16">
      <c r="A35" s="29" t="s">
        <v>14</v>
      </c>
      <c r="B35" s="23">
        <v>5373</v>
      </c>
      <c r="C35" s="23">
        <v>5373</v>
      </c>
      <c r="D35" s="23">
        <v>5373</v>
      </c>
      <c r="E35" s="23">
        <v>5373</v>
      </c>
      <c r="F35" s="23">
        <v>5373</v>
      </c>
      <c r="G35" s="21">
        <f t="shared" si="1"/>
        <v>0</v>
      </c>
      <c r="H35" s="24">
        <f t="shared" si="7"/>
        <v>3.4775100950053426E-3</v>
      </c>
    </row>
    <row r="36" spans="1:16">
      <c r="A36" s="29" t="s">
        <v>34</v>
      </c>
      <c r="B36" s="23">
        <v>25244</v>
      </c>
      <c r="C36" s="23">
        <v>25244</v>
      </c>
      <c r="D36" s="23">
        <v>25244</v>
      </c>
      <c r="E36" s="23">
        <v>25244</v>
      </c>
      <c r="F36" s="23">
        <v>25244</v>
      </c>
      <c r="G36" s="21">
        <f t="shared" si="1"/>
        <v>0</v>
      </c>
      <c r="H36" s="24">
        <f t="shared" si="7"/>
        <v>1.6338407749546785E-2</v>
      </c>
      <c r="J36" s="2"/>
      <c r="K36" s="2"/>
      <c r="L36" s="2"/>
      <c r="M36" s="2"/>
      <c r="N36" s="2"/>
      <c r="O36" s="2"/>
      <c r="P36" s="2"/>
    </row>
    <row r="37" spans="1:16">
      <c r="A37" s="29" t="s">
        <v>15</v>
      </c>
      <c r="B37" s="23">
        <v>266260</v>
      </c>
      <c r="C37" s="23">
        <v>267026</v>
      </c>
      <c r="D37" s="23">
        <v>267073</v>
      </c>
      <c r="E37" s="23">
        <v>267082</v>
      </c>
      <c r="F37" s="23">
        <v>267192</v>
      </c>
      <c r="G37" s="21">
        <f t="shared" si="1"/>
        <v>4.1185853033899703E-4</v>
      </c>
      <c r="H37" s="24">
        <f t="shared" si="7"/>
        <v>0.17293185879483855</v>
      </c>
      <c r="J37" s="2"/>
      <c r="K37" s="2"/>
      <c r="L37" s="2"/>
      <c r="M37" s="2"/>
      <c r="N37" s="2"/>
      <c r="O37" s="2"/>
      <c r="P37" s="2"/>
    </row>
    <row r="38" spans="1:16">
      <c r="A38" s="29" t="s">
        <v>35</v>
      </c>
      <c r="B38" s="23">
        <v>2500</v>
      </c>
      <c r="C38" s="23">
        <v>2500</v>
      </c>
      <c r="D38" s="23">
        <v>2500</v>
      </c>
      <c r="E38" s="23">
        <v>2500</v>
      </c>
      <c r="F38" s="23">
        <v>2500</v>
      </c>
      <c r="G38" s="21">
        <f t="shared" si="1"/>
        <v>0</v>
      </c>
      <c r="H38" s="24">
        <f t="shared" si="7"/>
        <v>1.6180486204193853E-3</v>
      </c>
    </row>
    <row r="39" spans="1:16">
      <c r="A39" s="29" t="s">
        <v>36</v>
      </c>
      <c r="B39" s="23">
        <v>97800</v>
      </c>
      <c r="C39" s="23">
        <v>97800</v>
      </c>
      <c r="D39" s="23">
        <v>105000</v>
      </c>
      <c r="E39" s="23">
        <v>107000</v>
      </c>
      <c r="F39" s="23">
        <v>111000</v>
      </c>
      <c r="G39" s="21">
        <f t="shared" si="1"/>
        <v>3.7383177570093455E-2</v>
      </c>
      <c r="H39" s="24">
        <f t="shared" si="7"/>
        <v>7.1841358746620704E-2</v>
      </c>
      <c r="J39" s="2"/>
    </row>
    <row r="40" spans="1:16">
      <c r="A40" s="29" t="s">
        <v>37</v>
      </c>
      <c r="B40" s="23">
        <v>3139</v>
      </c>
      <c r="C40" s="23">
        <v>3122</v>
      </c>
      <c r="D40" s="23">
        <v>3109</v>
      </c>
      <c r="E40" s="23">
        <v>3201</v>
      </c>
      <c r="F40" s="23">
        <v>3184</v>
      </c>
      <c r="G40" s="21">
        <f t="shared" si="1"/>
        <v>-5.3108403623867541E-3</v>
      </c>
      <c r="H40" s="24">
        <f t="shared" ref="H40:H62" si="13">F40/$F$62</f>
        <v>2.0607467229661293E-3</v>
      </c>
    </row>
    <row r="41" spans="1:16">
      <c r="A41" s="28" t="s">
        <v>16</v>
      </c>
      <c r="B41" s="20">
        <f>SUM(B42:B51)</f>
        <v>127677</v>
      </c>
      <c r="C41" s="20">
        <f t="shared" ref="C41:F41" si="14">SUM(C42:C51)</f>
        <v>126972</v>
      </c>
      <c r="D41" s="20">
        <f t="shared" si="14"/>
        <v>125228</v>
      </c>
      <c r="E41" s="20">
        <f t="shared" si="14"/>
        <v>124560</v>
      </c>
      <c r="F41" s="20">
        <f t="shared" si="14"/>
        <v>120210</v>
      </c>
      <c r="G41" s="21">
        <f t="shared" si="1"/>
        <v>-3.4922928709055875E-2</v>
      </c>
      <c r="H41" s="22">
        <f t="shared" si="13"/>
        <v>7.7802249864245721E-2</v>
      </c>
      <c r="J41" s="2"/>
      <c r="K41" s="2"/>
      <c r="L41" s="2"/>
      <c r="M41" s="2"/>
      <c r="N41" s="2"/>
      <c r="O41" s="2"/>
      <c r="P41" s="2"/>
    </row>
    <row r="42" spans="1:16">
      <c r="A42" s="29" t="s">
        <v>38</v>
      </c>
      <c r="B42" s="23">
        <v>12200</v>
      </c>
      <c r="C42" s="23">
        <v>12200</v>
      </c>
      <c r="D42" s="23">
        <v>12200</v>
      </c>
      <c r="E42" s="23">
        <v>12200</v>
      </c>
      <c r="F42" s="23">
        <v>12200</v>
      </c>
      <c r="G42" s="21">
        <f t="shared" si="1"/>
        <v>0</v>
      </c>
      <c r="H42" s="24">
        <f t="shared" si="13"/>
        <v>7.8960772676466007E-3</v>
      </c>
      <c r="J42" s="2"/>
      <c r="K42" s="2"/>
      <c r="L42" s="2"/>
      <c r="M42" s="2"/>
      <c r="N42" s="2"/>
      <c r="O42" s="2"/>
      <c r="P42" s="2"/>
    </row>
    <row r="43" spans="1:16">
      <c r="A43" s="29" t="s">
        <v>18</v>
      </c>
      <c r="B43" s="23">
        <v>8384</v>
      </c>
      <c r="C43" s="23">
        <v>8160</v>
      </c>
      <c r="D43" s="23">
        <v>7783</v>
      </c>
      <c r="E43" s="23">
        <v>7231</v>
      </c>
      <c r="F43" s="23">
        <v>2516</v>
      </c>
      <c r="G43" s="21">
        <f t="shared" si="1"/>
        <v>-0.6520536578619831</v>
      </c>
      <c r="H43" s="24">
        <f t="shared" si="13"/>
        <v>1.6284041315900693E-3</v>
      </c>
      <c r="J43" s="1"/>
      <c r="K43" s="1"/>
      <c r="L43" s="1"/>
      <c r="M43" s="1"/>
      <c r="N43" s="1"/>
      <c r="O43" s="1"/>
      <c r="P43" s="1"/>
    </row>
    <row r="44" spans="1:16">
      <c r="A44" s="29" t="s">
        <v>39</v>
      </c>
      <c r="B44" s="23">
        <v>2982</v>
      </c>
      <c r="C44" s="23">
        <v>2982</v>
      </c>
      <c r="D44" s="23">
        <v>1947</v>
      </c>
      <c r="E44" s="23">
        <v>1811</v>
      </c>
      <c r="F44" s="23">
        <v>1811</v>
      </c>
      <c r="G44" s="21">
        <f t="shared" si="1"/>
        <v>0</v>
      </c>
      <c r="H44" s="24">
        <f t="shared" si="13"/>
        <v>1.1721144206318028E-3</v>
      </c>
      <c r="J44" s="1"/>
      <c r="K44" s="1"/>
      <c r="L44" s="1"/>
      <c r="M44" s="1"/>
      <c r="N44" s="1"/>
      <c r="O44" s="1"/>
      <c r="P44" s="1"/>
    </row>
    <row r="45" spans="1:16">
      <c r="A45" s="29" t="s">
        <v>40</v>
      </c>
      <c r="B45" s="23">
        <v>3325</v>
      </c>
      <c r="C45" s="23">
        <v>3325</v>
      </c>
      <c r="D45" s="23">
        <v>3075</v>
      </c>
      <c r="E45" s="23">
        <v>3075</v>
      </c>
      <c r="F45" s="23">
        <v>3300</v>
      </c>
      <c r="G45" s="21">
        <f t="shared" si="1"/>
        <v>7.3170731707317069E-2</v>
      </c>
      <c r="H45" s="24">
        <f t="shared" si="13"/>
        <v>2.1358241789535886E-3</v>
      </c>
      <c r="J45" s="2"/>
      <c r="K45" s="2"/>
      <c r="L45" s="2"/>
      <c r="M45" s="2"/>
      <c r="N45" s="2"/>
      <c r="O45" s="2"/>
      <c r="P45" s="2"/>
    </row>
    <row r="46" spans="1:16">
      <c r="A46" s="29" t="s">
        <v>41</v>
      </c>
      <c r="B46" s="23">
        <v>1100</v>
      </c>
      <c r="C46" s="23">
        <v>1100</v>
      </c>
      <c r="D46" s="23">
        <v>1100</v>
      </c>
      <c r="E46" s="23">
        <v>1100</v>
      </c>
      <c r="F46" s="23">
        <v>1100</v>
      </c>
      <c r="G46" s="21">
        <f t="shared" si="1"/>
        <v>0</v>
      </c>
      <c r="H46" s="24">
        <f t="shared" si="13"/>
        <v>7.1194139298452947E-4</v>
      </c>
      <c r="J46" s="2"/>
      <c r="K46" s="2"/>
      <c r="L46" s="2"/>
      <c r="M46" s="2"/>
      <c r="N46" s="2"/>
      <c r="O46" s="2"/>
      <c r="P46" s="2"/>
    </row>
    <row r="47" spans="1:16">
      <c r="A47" s="29" t="s">
        <v>42</v>
      </c>
      <c r="B47" s="23">
        <v>2000</v>
      </c>
      <c r="C47" s="23">
        <v>2000</v>
      </c>
      <c r="D47" s="23">
        <v>2000</v>
      </c>
      <c r="E47" s="23">
        <v>2000</v>
      </c>
      <c r="F47" s="23">
        <v>2000</v>
      </c>
      <c r="G47" s="21">
        <f t="shared" si="1"/>
        <v>0</v>
      </c>
      <c r="H47" s="24">
        <f t="shared" si="13"/>
        <v>1.2944388963355082E-3</v>
      </c>
      <c r="J47" s="2"/>
      <c r="K47" s="2"/>
      <c r="L47" s="2"/>
      <c r="M47" s="2"/>
      <c r="N47" s="2"/>
      <c r="O47" s="2"/>
      <c r="P47" s="2"/>
    </row>
    <row r="48" spans="1:16">
      <c r="A48" s="29" t="s">
        <v>43</v>
      </c>
      <c r="B48" s="23">
        <v>48363</v>
      </c>
      <c r="C48" s="23">
        <v>48363</v>
      </c>
      <c r="D48" s="23">
        <v>48363</v>
      </c>
      <c r="E48" s="23">
        <v>48363</v>
      </c>
      <c r="F48" s="23">
        <v>48363</v>
      </c>
      <c r="G48" s="21">
        <f t="shared" si="1"/>
        <v>0</v>
      </c>
      <c r="H48" s="24">
        <f t="shared" si="13"/>
        <v>3.1301474171737093E-2</v>
      </c>
      <c r="J48" s="2"/>
      <c r="K48" s="2"/>
      <c r="L48" s="2"/>
      <c r="M48" s="2"/>
      <c r="N48" s="2"/>
      <c r="O48" s="2"/>
      <c r="P48" s="2"/>
    </row>
    <row r="49" spans="1:16">
      <c r="A49" s="29" t="s">
        <v>44</v>
      </c>
      <c r="B49" s="23">
        <v>37453</v>
      </c>
      <c r="C49" s="23">
        <v>36972</v>
      </c>
      <c r="D49" s="23">
        <v>36890</v>
      </c>
      <c r="E49" s="23">
        <v>36910</v>
      </c>
      <c r="F49" s="23">
        <v>37050</v>
      </c>
      <c r="G49" s="21">
        <f t="shared" si="1"/>
        <v>3.793010024383636E-3</v>
      </c>
      <c r="H49" s="24">
        <f t="shared" si="13"/>
        <v>2.3979480554615289E-2</v>
      </c>
      <c r="J49" s="2"/>
      <c r="K49" s="2"/>
      <c r="L49" s="2"/>
      <c r="M49" s="2"/>
      <c r="N49" s="2"/>
      <c r="O49" s="2"/>
      <c r="P49" s="2"/>
    </row>
    <row r="50" spans="1:16">
      <c r="A50" s="29" t="s">
        <v>45</v>
      </c>
      <c r="B50" s="23">
        <v>5000</v>
      </c>
      <c r="C50" s="23">
        <v>5000</v>
      </c>
      <c r="D50" s="23">
        <v>5000</v>
      </c>
      <c r="E50" s="23">
        <v>5000</v>
      </c>
      <c r="F50" s="23">
        <v>5000</v>
      </c>
      <c r="G50" s="21">
        <f t="shared" si="1"/>
        <v>0</v>
      </c>
      <c r="H50" s="24">
        <f t="shared" si="13"/>
        <v>3.2360972408387706E-3</v>
      </c>
      <c r="J50" s="2"/>
      <c r="K50" s="2"/>
      <c r="L50" s="2"/>
      <c r="M50" s="2"/>
      <c r="N50" s="2"/>
      <c r="O50" s="2"/>
      <c r="P50" s="2"/>
    </row>
    <row r="51" spans="1:16">
      <c r="A51" s="29" t="s">
        <v>7</v>
      </c>
      <c r="B51" s="23">
        <v>6870</v>
      </c>
      <c r="C51" s="23">
        <v>6870</v>
      </c>
      <c r="D51" s="23">
        <v>6870</v>
      </c>
      <c r="E51" s="23">
        <v>6870</v>
      </c>
      <c r="F51" s="23">
        <v>6870</v>
      </c>
      <c r="G51" s="21">
        <f t="shared" si="1"/>
        <v>0</v>
      </c>
      <c r="H51" s="24">
        <f t="shared" si="13"/>
        <v>4.4463976089124703E-3</v>
      </c>
      <c r="J51" s="1"/>
      <c r="K51" s="1"/>
      <c r="L51" s="1"/>
      <c r="M51" s="1"/>
      <c r="N51" s="1"/>
      <c r="O51" s="1"/>
      <c r="P51" s="1"/>
    </row>
    <row r="52" spans="1:16">
      <c r="A52" s="28" t="s">
        <v>46</v>
      </c>
      <c r="B52" s="20">
        <v>80000</v>
      </c>
      <c r="C52" s="20">
        <v>80000</v>
      </c>
      <c r="D52" s="20">
        <v>80000</v>
      </c>
      <c r="E52" s="20">
        <v>80000</v>
      </c>
      <c r="F52" s="20">
        <v>80000</v>
      </c>
      <c r="G52" s="21">
        <f t="shared" si="1"/>
        <v>0</v>
      </c>
      <c r="H52" s="22">
        <f t="shared" si="13"/>
        <v>5.177755585342033E-2</v>
      </c>
      <c r="J52" s="1"/>
      <c r="K52" s="1"/>
      <c r="L52" s="1"/>
      <c r="M52" s="1"/>
      <c r="N52" s="1"/>
      <c r="O52" s="1"/>
      <c r="P52" s="1"/>
    </row>
    <row r="53" spans="1:16">
      <c r="A53" s="28" t="s">
        <v>47</v>
      </c>
      <c r="B53" s="20">
        <f>SUM(B54:B60)</f>
        <v>38874</v>
      </c>
      <c r="C53" s="20">
        <f>SUM(C54:C60)</f>
        <v>38874</v>
      </c>
      <c r="D53" s="20">
        <f>SUM(D54:D60)</f>
        <v>38874</v>
      </c>
      <c r="E53" s="20">
        <f t="shared" ref="E53:F53" si="15">SUM(E54:E60)</f>
        <v>38874</v>
      </c>
      <c r="F53" s="20">
        <f t="shared" si="15"/>
        <v>38874</v>
      </c>
      <c r="G53" s="21">
        <f t="shared" si="1"/>
        <v>0</v>
      </c>
      <c r="H53" s="22">
        <f t="shared" si="13"/>
        <v>2.5160008828073274E-2</v>
      </c>
      <c r="J53" s="1"/>
      <c r="K53" s="1"/>
      <c r="L53" s="1"/>
      <c r="M53" s="1"/>
      <c r="N53" s="1"/>
      <c r="O53" s="1"/>
      <c r="P53" s="1"/>
    </row>
    <row r="54" spans="1:16">
      <c r="A54" s="29" t="s">
        <v>48</v>
      </c>
      <c r="B54" s="23">
        <v>7000</v>
      </c>
      <c r="C54" s="23">
        <v>7000</v>
      </c>
      <c r="D54" s="23">
        <v>7000</v>
      </c>
      <c r="E54" s="23">
        <v>7000</v>
      </c>
      <c r="F54" s="23">
        <v>7000</v>
      </c>
      <c r="G54" s="21">
        <f t="shared" si="1"/>
        <v>0</v>
      </c>
      <c r="H54" s="24">
        <f t="shared" si="13"/>
        <v>4.5305361371742788E-3</v>
      </c>
      <c r="J54" s="1"/>
      <c r="K54" s="1"/>
      <c r="L54" s="1"/>
      <c r="M54" s="1"/>
      <c r="N54" s="1"/>
      <c r="O54" s="1"/>
      <c r="P54" s="1"/>
    </row>
    <row r="55" spans="1:16">
      <c r="A55" s="29" t="s">
        <v>49</v>
      </c>
      <c r="B55" s="23">
        <v>198</v>
      </c>
      <c r="C55" s="23">
        <v>198</v>
      </c>
      <c r="D55" s="23">
        <v>198</v>
      </c>
      <c r="E55" s="23">
        <v>198</v>
      </c>
      <c r="F55" s="23">
        <v>198</v>
      </c>
      <c r="G55" s="21">
        <f t="shared" si="1"/>
        <v>0</v>
      </c>
      <c r="H55" s="24">
        <f t="shared" si="13"/>
        <v>1.281494507372153E-4</v>
      </c>
      <c r="J55" s="2"/>
      <c r="K55" s="2"/>
      <c r="L55" s="2"/>
      <c r="M55" s="2"/>
      <c r="N55" s="2"/>
      <c r="O55" s="2"/>
      <c r="P55" s="2"/>
    </row>
    <row r="56" spans="1:16">
      <c r="A56" s="29" t="s">
        <v>50</v>
      </c>
      <c r="B56" s="23">
        <v>30000</v>
      </c>
      <c r="C56" s="23">
        <v>30000</v>
      </c>
      <c r="D56" s="23">
        <v>30000</v>
      </c>
      <c r="E56" s="23">
        <v>30000</v>
      </c>
      <c r="F56" s="23">
        <v>30000</v>
      </c>
      <c r="G56" s="21">
        <f t="shared" si="1"/>
        <v>0</v>
      </c>
      <c r="H56" s="24">
        <f t="shared" si="13"/>
        <v>1.9416583445032623E-2</v>
      </c>
      <c r="J56" s="2"/>
      <c r="K56" s="2"/>
      <c r="L56" s="2"/>
      <c r="M56" s="2"/>
      <c r="N56" s="2"/>
      <c r="O56" s="2"/>
      <c r="P56" s="2"/>
    </row>
    <row r="57" spans="1:16">
      <c r="A57" s="29" t="s">
        <v>51</v>
      </c>
      <c r="B57" s="23">
        <v>600</v>
      </c>
      <c r="C57" s="23">
        <v>600</v>
      </c>
      <c r="D57" s="23">
        <v>600</v>
      </c>
      <c r="E57" s="23">
        <v>600</v>
      </c>
      <c r="F57" s="23">
        <v>600</v>
      </c>
      <c r="G57" s="21">
        <f t="shared" si="1"/>
        <v>0</v>
      </c>
      <c r="H57" s="24">
        <f t="shared" si="13"/>
        <v>3.8833166890065248E-4</v>
      </c>
      <c r="J57" s="2"/>
      <c r="K57" s="2"/>
      <c r="L57" s="2"/>
      <c r="M57" s="2"/>
      <c r="N57" s="2"/>
      <c r="O57" s="2"/>
      <c r="P57" s="2"/>
    </row>
    <row r="58" spans="1:16">
      <c r="A58" s="29" t="s">
        <v>52</v>
      </c>
      <c r="B58" s="23">
        <v>395</v>
      </c>
      <c r="C58" s="23">
        <v>395</v>
      </c>
      <c r="D58" s="23">
        <v>395</v>
      </c>
      <c r="E58" s="23">
        <v>395</v>
      </c>
      <c r="F58" s="23">
        <v>395</v>
      </c>
      <c r="G58" s="21">
        <f t="shared" si="1"/>
        <v>0</v>
      </c>
      <c r="H58" s="24">
        <f t="shared" si="13"/>
        <v>2.5565168202626285E-4</v>
      </c>
      <c r="J58" s="2"/>
      <c r="K58" s="2"/>
      <c r="L58" s="2"/>
      <c r="M58" s="2"/>
      <c r="N58" s="2"/>
      <c r="O58" s="2"/>
      <c r="P58" s="2"/>
    </row>
    <row r="59" spans="1:16">
      <c r="A59" s="29" t="s">
        <v>53</v>
      </c>
      <c r="B59" s="23">
        <v>594</v>
      </c>
      <c r="C59" s="23">
        <v>594</v>
      </c>
      <c r="D59" s="23">
        <v>594</v>
      </c>
      <c r="E59" s="23">
        <v>594</v>
      </c>
      <c r="F59" s="23">
        <v>594</v>
      </c>
      <c r="G59" s="21">
        <f t="shared" si="1"/>
        <v>0</v>
      </c>
      <c r="H59" s="24">
        <f t="shared" si="13"/>
        <v>3.8444835221164593E-4</v>
      </c>
      <c r="J59" s="1"/>
      <c r="K59" s="1"/>
      <c r="L59" s="1"/>
      <c r="M59" s="1"/>
      <c r="N59" s="1"/>
      <c r="O59" s="1"/>
      <c r="P59" s="1"/>
    </row>
    <row r="60" spans="1:16">
      <c r="A60" s="29" t="s">
        <v>7</v>
      </c>
      <c r="B60" s="23">
        <v>87</v>
      </c>
      <c r="C60" s="23">
        <v>87</v>
      </c>
      <c r="D60" s="23">
        <v>87</v>
      </c>
      <c r="E60" s="23">
        <v>87</v>
      </c>
      <c r="F60" s="23">
        <v>87</v>
      </c>
      <c r="G60" s="21">
        <f t="shared" si="1"/>
        <v>0</v>
      </c>
      <c r="H60" s="24">
        <f t="shared" si="13"/>
        <v>5.6308091990594609E-5</v>
      </c>
      <c r="J60" s="1"/>
      <c r="K60" s="1"/>
      <c r="L60" s="1"/>
      <c r="M60" s="1"/>
      <c r="N60" s="1"/>
      <c r="O60" s="1"/>
      <c r="P60" s="1"/>
    </row>
    <row r="61" spans="1:16">
      <c r="A61" s="28" t="s">
        <v>54</v>
      </c>
      <c r="B61" s="20">
        <v>932</v>
      </c>
      <c r="C61" s="20">
        <v>932</v>
      </c>
      <c r="D61" s="20">
        <v>914</v>
      </c>
      <c r="E61" s="20">
        <v>914</v>
      </c>
      <c r="F61" s="20">
        <v>914</v>
      </c>
      <c r="G61" s="21">
        <f t="shared" si="1"/>
        <v>0</v>
      </c>
      <c r="H61" s="22">
        <f t="shared" si="13"/>
        <v>5.915585756253273E-4</v>
      </c>
      <c r="J61" s="2"/>
      <c r="K61" s="2"/>
      <c r="L61" s="2"/>
      <c r="M61" s="2"/>
      <c r="N61" s="2"/>
      <c r="O61" s="2"/>
      <c r="P61" s="2"/>
    </row>
    <row r="62" spans="1:16">
      <c r="A62" s="31" t="s">
        <v>55</v>
      </c>
      <c r="B62" s="30">
        <f>B61+B53+B52+B41+B31+B24+B18+B17+B16+B13+B8+B3</f>
        <v>1491327</v>
      </c>
      <c r="C62" s="30">
        <f>C61+C53+C52+C41+C31+C24+C18+C17+C16+C13+C8+C3</f>
        <v>1494742</v>
      </c>
      <c r="D62" s="30">
        <f>D61+D53+D52+D41+D31+D24+D18+D17+D16+D13+D8+D3</f>
        <v>1554497</v>
      </c>
      <c r="E62" s="30">
        <f t="shared" ref="E62" si="16">E61+E53+E52+E41+E31+E24+E18+E17+E16+E13+E8+E3</f>
        <v>1545430</v>
      </c>
      <c r="F62" s="30">
        <f>F61+F53+F52+F41+F31+F24+F18+F17+F16+F13+F8+F3</f>
        <v>1545071</v>
      </c>
      <c r="G62" s="32">
        <f t="shared" si="1"/>
        <v>-2.3229780708281837E-4</v>
      </c>
      <c r="H62" s="33">
        <f t="shared" si="13"/>
        <v>1</v>
      </c>
      <c r="J62" s="2"/>
      <c r="K62" s="2"/>
      <c r="L62" s="2"/>
      <c r="M62" s="2"/>
      <c r="N62" s="2"/>
      <c r="O62" s="2"/>
      <c r="P62" s="2"/>
    </row>
    <row r="63" spans="1:16">
      <c r="G63" s="9"/>
      <c r="H63" s="8"/>
      <c r="J63" s="2"/>
      <c r="K63" s="2"/>
      <c r="L63" s="2"/>
      <c r="M63" s="2"/>
      <c r="N63" s="2"/>
      <c r="O63" s="2"/>
      <c r="P63" s="2"/>
    </row>
    <row r="64" spans="1:16">
      <c r="A64" s="5"/>
      <c r="G64" s="9"/>
      <c r="J64" s="2"/>
      <c r="K64" s="2"/>
      <c r="L64" s="2"/>
      <c r="M64" s="2"/>
      <c r="N64" s="2"/>
      <c r="O64" s="2"/>
      <c r="P64" s="2"/>
    </row>
    <row r="65" spans="1:16">
      <c r="G65" s="9"/>
      <c r="J65" s="2"/>
      <c r="K65" s="2"/>
      <c r="L65" s="2"/>
      <c r="M65" s="2"/>
      <c r="N65" s="2"/>
      <c r="O65" s="2"/>
      <c r="P65" s="2"/>
    </row>
    <row r="66" spans="1:16">
      <c r="A66" s="6"/>
      <c r="J66" s="2"/>
      <c r="K66" s="2"/>
      <c r="L66" s="2"/>
      <c r="M66" s="2"/>
      <c r="N66" s="2"/>
      <c r="O66" s="2"/>
      <c r="P66" s="2"/>
    </row>
    <row r="67" spans="1:16">
      <c r="A67" s="6"/>
      <c r="B67" s="2"/>
      <c r="C67" s="2"/>
      <c r="D67" s="2"/>
      <c r="E67" s="2"/>
      <c r="F67" s="2"/>
      <c r="G67" s="11"/>
    </row>
  </sheetData>
  <autoFilter ref="A2:H62" xr:uid="{9CB30EC0-7503-1642-8734-6DB4F84C62F2}"/>
  <mergeCells count="1">
    <mergeCell ref="B1:H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DA018-9D22-F748-8A82-446918C4107F}">
  <dimension ref="A2:L14"/>
  <sheetViews>
    <sheetView zoomScale="110" zoomScaleNormal="110" workbookViewId="0">
      <selection activeCell="D19" sqref="D19"/>
    </sheetView>
  </sheetViews>
  <sheetFormatPr baseColWidth="10" defaultRowHeight="16"/>
  <cols>
    <col min="1" max="1" width="15.83203125" bestFit="1" customWidth="1"/>
    <col min="2" max="2" width="18.1640625" bestFit="1" customWidth="1"/>
  </cols>
  <sheetData>
    <row r="2" spans="1:12" ht="17" thickBot="1">
      <c r="A2" s="138" t="s">
        <v>156</v>
      </c>
      <c r="B2" s="138"/>
      <c r="C2" s="138">
        <v>2017</v>
      </c>
      <c r="D2" s="138">
        <v>2018</v>
      </c>
      <c r="E2" s="138">
        <v>2019</v>
      </c>
      <c r="F2" s="138">
        <v>2020</v>
      </c>
      <c r="G2" s="138">
        <v>2021</v>
      </c>
    </row>
    <row r="3" spans="1:12">
      <c r="A3" s="181" t="s">
        <v>157</v>
      </c>
      <c r="B3" s="130" t="s">
        <v>153</v>
      </c>
      <c r="C3" s="131">
        <v>54.74</v>
      </c>
      <c r="D3" s="131">
        <v>71.69</v>
      </c>
      <c r="E3" s="131">
        <v>64.16</v>
      </c>
      <c r="F3" s="131">
        <v>42.31</v>
      </c>
      <c r="G3" s="132">
        <v>70.95</v>
      </c>
      <c r="H3" s="142"/>
    </row>
    <row r="4" spans="1:12">
      <c r="A4" s="182"/>
      <c r="B4" s="129" t="s">
        <v>154</v>
      </c>
      <c r="C4" s="19">
        <v>55.08</v>
      </c>
      <c r="D4" s="19">
        <v>70.66</v>
      </c>
      <c r="E4" s="19">
        <v>62.32</v>
      </c>
      <c r="F4" s="19">
        <v>45.15</v>
      </c>
      <c r="G4" s="134">
        <v>68.260000000000005</v>
      </c>
      <c r="H4" s="142"/>
    </row>
    <row r="5" spans="1:12" ht="17" thickBot="1">
      <c r="A5" s="183"/>
      <c r="B5" s="135" t="s">
        <v>155</v>
      </c>
      <c r="C5" s="136">
        <v>54.88</v>
      </c>
      <c r="D5" s="136">
        <v>68.94</v>
      </c>
      <c r="E5" s="136">
        <v>61.19</v>
      </c>
      <c r="F5" s="136">
        <v>46.2</v>
      </c>
      <c r="G5" s="137">
        <v>65.88</v>
      </c>
      <c r="H5" s="142"/>
    </row>
    <row r="6" spans="1:12" ht="17" thickBot="1">
      <c r="A6" s="133"/>
      <c r="B6" s="139"/>
      <c r="C6" s="140">
        <f t="shared" ref="C6" si="0">AVERAGE(C3:C5)</f>
        <v>54.9</v>
      </c>
      <c r="D6" s="140">
        <f t="shared" ref="D6" si="1">AVERAGE(D3:D5)</f>
        <v>70.429999999999993</v>
      </c>
      <c r="E6" s="140">
        <f t="shared" ref="E6:G6" si="2">AVERAGE(E3:E5)</f>
        <v>62.556666666666665</v>
      </c>
      <c r="F6" s="140">
        <f t="shared" si="2"/>
        <v>44.553333333333342</v>
      </c>
      <c r="G6" s="140">
        <f t="shared" si="2"/>
        <v>68.36333333333333</v>
      </c>
      <c r="H6" s="142"/>
      <c r="I6" s="143"/>
    </row>
    <row r="7" spans="1:12">
      <c r="A7" s="181" t="s">
        <v>158</v>
      </c>
      <c r="B7" s="130" t="s">
        <v>153</v>
      </c>
      <c r="C7" s="131">
        <v>50.85</v>
      </c>
      <c r="D7" s="131">
        <v>64.900000000000006</v>
      </c>
      <c r="E7" s="131">
        <v>57.04</v>
      </c>
      <c r="F7" s="131">
        <v>39.340000000000003</v>
      </c>
      <c r="G7" s="132">
        <v>68.11</v>
      </c>
      <c r="H7" s="142"/>
      <c r="L7" s="141"/>
    </row>
    <row r="8" spans="1:12">
      <c r="A8" s="182"/>
      <c r="B8" s="129" t="s">
        <v>154</v>
      </c>
      <c r="C8" s="19">
        <v>51.95</v>
      </c>
      <c r="D8" s="19">
        <v>63.59</v>
      </c>
      <c r="E8" s="19">
        <v>56.8</v>
      </c>
      <c r="F8" s="19">
        <v>41.86</v>
      </c>
      <c r="G8" s="134">
        <v>65.62</v>
      </c>
      <c r="H8" s="142"/>
    </row>
    <row r="9" spans="1:12" ht="17" thickBot="1">
      <c r="A9" s="183"/>
      <c r="B9" s="135" t="s">
        <v>155</v>
      </c>
      <c r="C9" s="136">
        <v>51.88</v>
      </c>
      <c r="D9" s="136">
        <v>61.81</v>
      </c>
      <c r="E9" s="136">
        <v>55.47</v>
      </c>
      <c r="F9" s="136">
        <v>42.71</v>
      </c>
      <c r="G9" s="137">
        <v>62.72</v>
      </c>
      <c r="H9" s="142"/>
    </row>
    <row r="10" spans="1:12" ht="17" thickBot="1">
      <c r="A10" s="133"/>
      <c r="B10" s="139"/>
      <c r="C10" s="140">
        <f>AVERAGE(C7:C9)</f>
        <v>51.56</v>
      </c>
      <c r="D10" s="140">
        <f>AVERAGE(D7:D9)</f>
        <v>63.433333333333337</v>
      </c>
      <c r="E10" s="140">
        <f t="shared" ref="E10:G10" si="3">AVERAGE(E7:E9)</f>
        <v>56.436666666666667</v>
      </c>
      <c r="F10" s="140">
        <f t="shared" si="3"/>
        <v>41.303333333333335</v>
      </c>
      <c r="G10" s="140">
        <f t="shared" si="3"/>
        <v>65.483333333333334</v>
      </c>
      <c r="H10" s="142"/>
      <c r="K10" s="141"/>
    </row>
    <row r="11" spans="1:12">
      <c r="A11" s="181" t="s">
        <v>159</v>
      </c>
      <c r="B11" s="130" t="s">
        <v>153</v>
      </c>
      <c r="C11" s="131">
        <v>53.24</v>
      </c>
      <c r="D11" s="131">
        <v>69.88</v>
      </c>
      <c r="E11" s="131">
        <v>63.99</v>
      </c>
      <c r="F11" s="131">
        <v>43.03</v>
      </c>
      <c r="G11" s="132">
        <v>69.5</v>
      </c>
      <c r="H11" s="142"/>
      <c r="K11" s="141"/>
    </row>
    <row r="12" spans="1:12">
      <c r="A12" s="182"/>
      <c r="B12" s="129" t="s">
        <v>154</v>
      </c>
      <c r="C12" s="19">
        <v>53.47</v>
      </c>
      <c r="D12" s="19">
        <v>68.25</v>
      </c>
      <c r="E12" s="19">
        <v>60.93</v>
      </c>
      <c r="F12" s="19">
        <v>44.52</v>
      </c>
      <c r="G12" s="134">
        <v>66.59</v>
      </c>
      <c r="H12" s="142"/>
    </row>
    <row r="13" spans="1:12" ht="17" thickBot="1">
      <c r="A13" s="183"/>
      <c r="B13" s="135" t="s">
        <v>155</v>
      </c>
      <c r="C13" s="136">
        <v>53.3</v>
      </c>
      <c r="D13" s="136">
        <v>66.510000000000005</v>
      </c>
      <c r="E13" s="136">
        <v>59.68</v>
      </c>
      <c r="F13" s="136">
        <v>45.54</v>
      </c>
      <c r="G13" s="137">
        <v>64.2</v>
      </c>
      <c r="H13" s="142"/>
    </row>
    <row r="14" spans="1:12">
      <c r="C14" s="140">
        <f>AVERAGE(C11:C13)</f>
        <v>53.336666666666666</v>
      </c>
      <c r="D14" s="140">
        <f>AVERAGE(D11:D13)</f>
        <v>68.213333333333324</v>
      </c>
      <c r="E14" s="140">
        <f t="shared" ref="E14:G14" si="4">AVERAGE(E11:E13)</f>
        <v>61.533333333333331</v>
      </c>
      <c r="F14" s="140">
        <f t="shared" si="4"/>
        <v>44.363333333333337</v>
      </c>
      <c r="G14" s="140">
        <f t="shared" si="4"/>
        <v>66.763333333333335</v>
      </c>
      <c r="H14" s="142"/>
    </row>
  </sheetData>
  <mergeCells count="3">
    <mergeCell ref="A3:A5"/>
    <mergeCell ref="A7:A9"/>
    <mergeCell ref="A11:A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3FAB9-15A4-D040-9BAA-F9FFCB36FD0A}">
  <dimension ref="A1:AC59"/>
  <sheetViews>
    <sheetView zoomScale="75" zoomScaleNormal="100" workbookViewId="0">
      <selection activeCell="F8" sqref="F8"/>
    </sheetView>
  </sheetViews>
  <sheetFormatPr baseColWidth="10" defaultRowHeight="16"/>
  <cols>
    <col min="1" max="1" width="43" style="4" bestFit="1" customWidth="1"/>
    <col min="7" max="7" width="13.6640625" style="10" bestFit="1" customWidth="1"/>
  </cols>
  <sheetData>
    <row r="1" spans="1:23">
      <c r="B1" s="161" t="s">
        <v>168</v>
      </c>
      <c r="C1" s="161"/>
      <c r="D1" s="161"/>
      <c r="E1" s="161"/>
      <c r="F1" s="161"/>
    </row>
    <row r="2" spans="1:23">
      <c r="A2" s="19"/>
      <c r="B2" s="144">
        <v>2017</v>
      </c>
      <c r="C2" s="144">
        <v>2018</v>
      </c>
      <c r="D2" s="144">
        <v>2019</v>
      </c>
      <c r="E2" s="144">
        <v>2020</v>
      </c>
      <c r="F2" s="144">
        <v>2021</v>
      </c>
      <c r="G2" s="145" t="s">
        <v>0</v>
      </c>
    </row>
    <row r="3" spans="1:23">
      <c r="A3" s="146" t="s">
        <v>12</v>
      </c>
      <c r="B3" s="23">
        <v>302809</v>
      </c>
      <c r="C3" s="23">
        <v>303806</v>
      </c>
      <c r="D3" s="23">
        <v>303806</v>
      </c>
      <c r="E3" s="23">
        <v>303561</v>
      </c>
      <c r="F3" s="23">
        <v>303468</v>
      </c>
      <c r="G3" s="21">
        <f t="shared" ref="G3:G34" si="0">(F3-E3)/E3</f>
        <v>-3.0636346566258513E-4</v>
      </c>
      <c r="I3" s="19"/>
      <c r="J3" s="144">
        <v>2021</v>
      </c>
      <c r="K3" s="10" t="s">
        <v>125</v>
      </c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</row>
    <row r="4" spans="1:23">
      <c r="A4" s="146" t="s">
        <v>15</v>
      </c>
      <c r="B4" s="23">
        <v>266260</v>
      </c>
      <c r="C4" s="23">
        <v>267026</v>
      </c>
      <c r="D4" s="23">
        <v>267073</v>
      </c>
      <c r="E4" s="23">
        <v>267082</v>
      </c>
      <c r="F4" s="23">
        <v>267192</v>
      </c>
      <c r="G4" s="21">
        <f t="shared" si="0"/>
        <v>4.1185853033899703E-4</v>
      </c>
      <c r="I4" s="146" t="s">
        <v>12</v>
      </c>
      <c r="J4" s="23">
        <v>303468</v>
      </c>
      <c r="K4" s="155">
        <f>J4/$F$54</f>
        <v>0.19615381632120132</v>
      </c>
      <c r="L4" s="153"/>
      <c r="M4" s="153"/>
      <c r="N4" s="153"/>
      <c r="O4" s="153"/>
      <c r="P4" s="154"/>
      <c r="Q4" s="153"/>
      <c r="R4" s="153"/>
      <c r="S4" s="153"/>
      <c r="T4" s="153"/>
      <c r="U4" s="153"/>
      <c r="V4" s="153"/>
      <c r="W4" s="153"/>
    </row>
    <row r="5" spans="1:23">
      <c r="A5" s="146" t="s">
        <v>31</v>
      </c>
      <c r="B5" s="23">
        <v>155600</v>
      </c>
      <c r="C5" s="23">
        <v>155600</v>
      </c>
      <c r="D5" s="23">
        <v>208600</v>
      </c>
      <c r="E5" s="23">
        <v>208600</v>
      </c>
      <c r="F5" s="23">
        <v>208600</v>
      </c>
      <c r="G5" s="21">
        <f t="shared" si="0"/>
        <v>0</v>
      </c>
      <c r="I5" s="146" t="s">
        <v>15</v>
      </c>
      <c r="J5" s="23">
        <v>267192</v>
      </c>
      <c r="K5" s="155">
        <f t="shared" ref="K5:K8" si="1">J5/$F$54</f>
        <v>0.17270595413847398</v>
      </c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</row>
    <row r="6" spans="1:23">
      <c r="A6" s="146" t="s">
        <v>67</v>
      </c>
      <c r="B6" s="23">
        <v>147223</v>
      </c>
      <c r="C6" s="23">
        <v>145019</v>
      </c>
      <c r="D6" s="23">
        <v>145019</v>
      </c>
      <c r="E6" s="23">
        <v>145019</v>
      </c>
      <c r="F6" s="23">
        <v>145019</v>
      </c>
      <c r="G6" s="21">
        <f t="shared" si="0"/>
        <v>0</v>
      </c>
      <c r="I6" s="146" t="s">
        <v>31</v>
      </c>
      <c r="J6" s="23">
        <v>208600</v>
      </c>
      <c r="K6" s="155">
        <f t="shared" si="1"/>
        <v>0.13483361041230904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</row>
    <row r="7" spans="1:23">
      <c r="A7" s="146" t="s">
        <v>69</v>
      </c>
      <c r="B7" s="23">
        <v>97800</v>
      </c>
      <c r="C7" s="23">
        <v>97800</v>
      </c>
      <c r="D7" s="23">
        <v>105000</v>
      </c>
      <c r="E7" s="23">
        <v>107000</v>
      </c>
      <c r="F7" s="23">
        <v>111000</v>
      </c>
      <c r="G7" s="21">
        <f t="shared" si="0"/>
        <v>3.7383177570093455E-2</v>
      </c>
      <c r="I7" s="146" t="s">
        <v>67</v>
      </c>
      <c r="J7" s="23">
        <v>145019</v>
      </c>
      <c r="K7" s="155">
        <f t="shared" si="1"/>
        <v>9.3736506943349202E-2</v>
      </c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23">
      <c r="A8" s="146" t="s">
        <v>68</v>
      </c>
      <c r="B8" s="23">
        <v>101500</v>
      </c>
      <c r="C8" s="23">
        <v>101500</v>
      </c>
      <c r="D8" s="23">
        <v>101500</v>
      </c>
      <c r="E8" s="23">
        <v>101500</v>
      </c>
      <c r="F8" s="23">
        <v>101500</v>
      </c>
      <c r="G8" s="21">
        <f t="shared" si="0"/>
        <v>0</v>
      </c>
      <c r="I8" s="146" t="s">
        <v>69</v>
      </c>
      <c r="J8" s="23">
        <v>111000</v>
      </c>
      <c r="K8" s="155">
        <f t="shared" si="1"/>
        <v>7.174751081383654E-2</v>
      </c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</row>
    <row r="9" spans="1:23">
      <c r="A9" s="147" t="s">
        <v>46</v>
      </c>
      <c r="B9" s="23">
        <v>80000</v>
      </c>
      <c r="C9" s="23">
        <v>80000</v>
      </c>
      <c r="D9" s="23">
        <v>80000</v>
      </c>
      <c r="E9" s="23">
        <v>80000</v>
      </c>
      <c r="F9" s="23">
        <v>80000</v>
      </c>
      <c r="G9" s="21">
        <f t="shared" si="0"/>
        <v>0</v>
      </c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</row>
    <row r="10" spans="1:23">
      <c r="A10" s="146" t="s">
        <v>43</v>
      </c>
      <c r="B10" s="23">
        <v>48363</v>
      </c>
      <c r="C10" s="23">
        <v>48363</v>
      </c>
      <c r="D10" s="23">
        <v>48363</v>
      </c>
      <c r="E10" s="23">
        <v>48363</v>
      </c>
      <c r="F10" s="23">
        <v>48363</v>
      </c>
      <c r="G10" s="21">
        <f t="shared" si="0"/>
        <v>0</v>
      </c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</row>
    <row r="11" spans="1:23">
      <c r="A11" s="146" t="s">
        <v>3</v>
      </c>
      <c r="B11" s="23">
        <v>39160</v>
      </c>
      <c r="C11" s="23">
        <v>43824</v>
      </c>
      <c r="D11" s="23">
        <v>44191</v>
      </c>
      <c r="E11" s="23">
        <v>35835</v>
      </c>
      <c r="F11" s="23">
        <v>38832</v>
      </c>
      <c r="G11" s="21">
        <f t="shared" si="0"/>
        <v>8.3633319380493926E-2</v>
      </c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</row>
    <row r="12" spans="1:23">
      <c r="A12" s="146" t="s">
        <v>44</v>
      </c>
      <c r="B12" s="23">
        <v>37453</v>
      </c>
      <c r="C12" s="23">
        <v>36972</v>
      </c>
      <c r="D12" s="23">
        <v>36890</v>
      </c>
      <c r="E12" s="23">
        <v>36910</v>
      </c>
      <c r="F12" s="23">
        <v>37050</v>
      </c>
      <c r="G12" s="21">
        <f t="shared" si="0"/>
        <v>3.793010024383636E-3</v>
      </c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</row>
    <row r="13" spans="1:23">
      <c r="A13" s="146" t="s">
        <v>50</v>
      </c>
      <c r="B13" s="23">
        <v>30000</v>
      </c>
      <c r="C13" s="23">
        <v>30000</v>
      </c>
      <c r="D13" s="23">
        <v>30000</v>
      </c>
      <c r="E13" s="23">
        <v>30000</v>
      </c>
      <c r="F13" s="23">
        <v>30000</v>
      </c>
      <c r="G13" s="21">
        <f t="shared" si="0"/>
        <v>0</v>
      </c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</row>
    <row r="14" spans="1:23">
      <c r="A14" s="147" t="s">
        <v>23</v>
      </c>
      <c r="B14" s="23">
        <v>25627</v>
      </c>
      <c r="C14" s="23">
        <v>25927</v>
      </c>
      <c r="D14" s="23">
        <v>26154</v>
      </c>
      <c r="E14" s="23">
        <v>26023</v>
      </c>
      <c r="F14" s="23">
        <v>26491</v>
      </c>
      <c r="G14" s="21">
        <f t="shared" si="0"/>
        <v>1.7984090996426238E-2</v>
      </c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</row>
    <row r="15" spans="1:23">
      <c r="A15" s="146" t="s">
        <v>34</v>
      </c>
      <c r="B15" s="23">
        <v>25244</v>
      </c>
      <c r="C15" s="23">
        <v>25244</v>
      </c>
      <c r="D15" s="23">
        <v>25244</v>
      </c>
      <c r="E15" s="23">
        <v>25244</v>
      </c>
      <c r="F15" s="23">
        <v>25244</v>
      </c>
      <c r="G15" s="21">
        <f t="shared" si="0"/>
        <v>0</v>
      </c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</row>
    <row r="16" spans="1:23">
      <c r="A16" s="146" t="s">
        <v>38</v>
      </c>
      <c r="B16" s="23">
        <v>12200</v>
      </c>
      <c r="C16" s="23">
        <v>12200</v>
      </c>
      <c r="D16" s="23">
        <v>12200</v>
      </c>
      <c r="E16" s="23">
        <v>12200</v>
      </c>
      <c r="F16" s="23">
        <v>12200</v>
      </c>
      <c r="G16" s="21">
        <f t="shared" si="0"/>
        <v>0</v>
      </c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</row>
    <row r="17" spans="1:23">
      <c r="A17" s="146" t="s">
        <v>28</v>
      </c>
      <c r="B17" s="23">
        <v>12634</v>
      </c>
      <c r="C17" s="23">
        <v>12835</v>
      </c>
      <c r="D17" s="23">
        <v>13435</v>
      </c>
      <c r="E17" s="23">
        <v>12715</v>
      </c>
      <c r="F17" s="23">
        <v>11890</v>
      </c>
      <c r="G17" s="21">
        <f t="shared" si="0"/>
        <v>-6.4883995281163981E-2</v>
      </c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</row>
    <row r="18" spans="1:23">
      <c r="A18" s="146" t="s">
        <v>30</v>
      </c>
      <c r="B18" s="23">
        <v>8273</v>
      </c>
      <c r="C18" s="23">
        <v>8273</v>
      </c>
      <c r="D18" s="23">
        <v>8273</v>
      </c>
      <c r="E18" s="23">
        <v>8273</v>
      </c>
      <c r="F18" s="23">
        <v>8273</v>
      </c>
      <c r="G18" s="21">
        <f t="shared" si="0"/>
        <v>0</v>
      </c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</row>
    <row r="19" spans="1:23">
      <c r="A19" s="146" t="s">
        <v>21</v>
      </c>
      <c r="B19" s="23">
        <v>7918</v>
      </c>
      <c r="C19" s="23">
        <v>8645</v>
      </c>
      <c r="D19" s="23">
        <v>8523</v>
      </c>
      <c r="E19" s="23">
        <v>7902</v>
      </c>
      <c r="F19" s="23">
        <v>7525</v>
      </c>
      <c r="G19" s="21">
        <f t="shared" si="0"/>
        <v>-4.770944064793723E-2</v>
      </c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</row>
    <row r="20" spans="1:23">
      <c r="A20" s="146" t="s">
        <v>48</v>
      </c>
      <c r="B20" s="23">
        <v>7000</v>
      </c>
      <c r="C20" s="23">
        <v>7000</v>
      </c>
      <c r="D20" s="23">
        <v>7000</v>
      </c>
      <c r="E20" s="23">
        <v>7000</v>
      </c>
      <c r="F20" s="23">
        <v>7000</v>
      </c>
      <c r="G20" s="21">
        <f t="shared" si="0"/>
        <v>0</v>
      </c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</row>
    <row r="21" spans="1:23">
      <c r="A21" s="146" t="s">
        <v>7</v>
      </c>
      <c r="B21" s="23">
        <v>6870</v>
      </c>
      <c r="C21" s="23">
        <v>6870</v>
      </c>
      <c r="D21" s="23">
        <v>6870</v>
      </c>
      <c r="E21" s="23">
        <v>6870</v>
      </c>
      <c r="F21" s="23">
        <v>6870</v>
      </c>
      <c r="G21" s="21">
        <f t="shared" si="0"/>
        <v>0</v>
      </c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</row>
    <row r="22" spans="1:23">
      <c r="A22" s="146" t="s">
        <v>19</v>
      </c>
      <c r="B22" s="23">
        <v>6537</v>
      </c>
      <c r="C22" s="23">
        <v>5807</v>
      </c>
      <c r="D22" s="23">
        <v>5333</v>
      </c>
      <c r="E22" s="23">
        <v>5498</v>
      </c>
      <c r="F22" s="23">
        <v>5618</v>
      </c>
      <c r="G22" s="21">
        <f t="shared" si="0"/>
        <v>2.1826118588577664E-2</v>
      </c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</row>
    <row r="23" spans="1:23">
      <c r="A23" s="146" t="s">
        <v>14</v>
      </c>
      <c r="B23" s="23">
        <v>5373</v>
      </c>
      <c r="C23" s="23">
        <v>5373</v>
      </c>
      <c r="D23" s="23">
        <v>5373</v>
      </c>
      <c r="E23" s="23">
        <v>5373</v>
      </c>
      <c r="F23" s="23">
        <v>5373</v>
      </c>
      <c r="G23" s="21">
        <f t="shared" si="0"/>
        <v>0</v>
      </c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</row>
    <row r="24" spans="1:23">
      <c r="A24" s="146" t="s">
        <v>17</v>
      </c>
      <c r="B24" s="23">
        <v>5423</v>
      </c>
      <c r="C24" s="23">
        <v>5192</v>
      </c>
      <c r="D24" s="23">
        <v>4906</v>
      </c>
      <c r="E24" s="23">
        <v>5005</v>
      </c>
      <c r="F24" s="23">
        <v>5005</v>
      </c>
      <c r="G24" s="21">
        <f t="shared" si="0"/>
        <v>0</v>
      </c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</row>
    <row r="25" spans="1:23">
      <c r="A25" s="146" t="s">
        <v>45</v>
      </c>
      <c r="B25" s="23">
        <v>5000</v>
      </c>
      <c r="C25" s="23">
        <v>5000</v>
      </c>
      <c r="D25" s="23">
        <v>5000</v>
      </c>
      <c r="E25" s="23">
        <v>5000</v>
      </c>
      <c r="F25" s="23">
        <v>5000</v>
      </c>
      <c r="G25" s="21">
        <f t="shared" si="0"/>
        <v>0</v>
      </c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</row>
    <row r="26" spans="1:23">
      <c r="A26" s="146" t="s">
        <v>26</v>
      </c>
      <c r="B26" s="23">
        <v>4400</v>
      </c>
      <c r="C26" s="23">
        <v>4400</v>
      </c>
      <c r="D26" s="23">
        <v>4400</v>
      </c>
      <c r="E26" s="23">
        <v>4400</v>
      </c>
      <c r="F26" s="23">
        <v>4400</v>
      </c>
      <c r="G26" s="21">
        <f t="shared" si="0"/>
        <v>0</v>
      </c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</row>
    <row r="27" spans="1:23">
      <c r="A27" s="147" t="s">
        <v>8</v>
      </c>
      <c r="B27" s="23">
        <v>4495</v>
      </c>
      <c r="C27" s="23">
        <v>4423</v>
      </c>
      <c r="D27" s="23">
        <v>4423</v>
      </c>
      <c r="E27" s="23">
        <v>4605</v>
      </c>
      <c r="F27" s="23">
        <v>3670</v>
      </c>
      <c r="G27" s="21">
        <f t="shared" si="0"/>
        <v>-0.20304017372421282</v>
      </c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W27" s="153"/>
    </row>
    <row r="28" spans="1:23">
      <c r="A28" s="146" t="s">
        <v>10</v>
      </c>
      <c r="B28" s="23">
        <v>3600</v>
      </c>
      <c r="C28" s="23">
        <v>3600</v>
      </c>
      <c r="D28" s="23">
        <v>3600</v>
      </c>
      <c r="E28" s="23">
        <v>3600</v>
      </c>
      <c r="F28" s="23">
        <v>3600</v>
      </c>
      <c r="G28" s="21">
        <f t="shared" si="0"/>
        <v>0</v>
      </c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</row>
    <row r="29" spans="1:23">
      <c r="A29" s="146" t="s">
        <v>40</v>
      </c>
      <c r="B29" s="23">
        <v>3325</v>
      </c>
      <c r="C29" s="23">
        <v>3325</v>
      </c>
      <c r="D29" s="23">
        <v>3075</v>
      </c>
      <c r="E29" s="23">
        <v>3075</v>
      </c>
      <c r="F29" s="23">
        <v>3300</v>
      </c>
      <c r="G29" s="21">
        <f t="shared" si="0"/>
        <v>7.3170731707317069E-2</v>
      </c>
    </row>
    <row r="30" spans="1:23">
      <c r="A30" s="146" t="s">
        <v>37</v>
      </c>
      <c r="B30" s="23">
        <v>3139</v>
      </c>
      <c r="C30" s="23">
        <v>3122</v>
      </c>
      <c r="D30" s="23">
        <v>3109</v>
      </c>
      <c r="E30" s="23">
        <v>3201</v>
      </c>
      <c r="F30" s="23">
        <v>3184</v>
      </c>
      <c r="G30" s="21">
        <f t="shared" si="0"/>
        <v>-5.3108403623867541E-3</v>
      </c>
    </row>
    <row r="31" spans="1:23">
      <c r="A31" s="146" t="s">
        <v>18</v>
      </c>
      <c r="B31" s="23">
        <v>8384</v>
      </c>
      <c r="C31" s="23">
        <v>8160</v>
      </c>
      <c r="D31" s="23">
        <v>7783</v>
      </c>
      <c r="E31" s="23">
        <v>7231</v>
      </c>
      <c r="F31" s="23">
        <v>2516</v>
      </c>
      <c r="G31" s="21">
        <f t="shared" si="0"/>
        <v>-0.6520536578619831</v>
      </c>
    </row>
    <row r="32" spans="1:23">
      <c r="A32" s="146" t="s">
        <v>35</v>
      </c>
      <c r="B32" s="23">
        <v>2500</v>
      </c>
      <c r="C32" s="23">
        <v>2500</v>
      </c>
      <c r="D32" s="23">
        <v>2500</v>
      </c>
      <c r="E32" s="23">
        <v>2500</v>
      </c>
      <c r="F32" s="23">
        <v>2500</v>
      </c>
      <c r="G32" s="21">
        <f t="shared" si="0"/>
        <v>0</v>
      </c>
    </row>
    <row r="33" spans="1:29">
      <c r="A33" s="146" t="s">
        <v>25</v>
      </c>
      <c r="B33" s="23">
        <v>3310</v>
      </c>
      <c r="C33" s="23">
        <v>3170</v>
      </c>
      <c r="D33" s="23">
        <v>3150</v>
      </c>
      <c r="E33" s="23">
        <v>2480</v>
      </c>
      <c r="F33" s="23">
        <v>2440</v>
      </c>
      <c r="G33" s="21">
        <f t="shared" si="0"/>
        <v>-1.6129032258064516E-2</v>
      </c>
    </row>
    <row r="34" spans="1:29">
      <c r="A34" s="146" t="s">
        <v>11</v>
      </c>
      <c r="B34" s="23">
        <v>2162</v>
      </c>
      <c r="C34" s="23">
        <v>2017</v>
      </c>
      <c r="D34" s="23">
        <v>2389</v>
      </c>
      <c r="E34" s="23">
        <v>2483</v>
      </c>
      <c r="F34" s="23">
        <v>2411</v>
      </c>
      <c r="G34" s="21">
        <f t="shared" si="0"/>
        <v>-2.8997180829641561E-2</v>
      </c>
      <c r="V34" s="153"/>
      <c r="W34" s="153"/>
      <c r="X34" s="153"/>
      <c r="Y34" s="153"/>
      <c r="Z34" s="153"/>
      <c r="AA34" s="153"/>
      <c r="AB34" s="153"/>
      <c r="AC34" s="153"/>
    </row>
    <row r="35" spans="1:29">
      <c r="A35" s="146" t="s">
        <v>5</v>
      </c>
      <c r="B35" s="23">
        <v>2500</v>
      </c>
      <c r="C35" s="23">
        <v>2500</v>
      </c>
      <c r="D35" s="23">
        <v>2700</v>
      </c>
      <c r="E35" s="23">
        <v>2500</v>
      </c>
      <c r="F35" s="23">
        <v>2000</v>
      </c>
      <c r="G35" s="21">
        <f t="shared" ref="G35:G53" si="2">(F35-E35)/E35</f>
        <v>-0.2</v>
      </c>
      <c r="V35" s="153"/>
      <c r="W35" s="153"/>
      <c r="X35" s="153"/>
      <c r="Y35" s="153"/>
      <c r="Z35" s="153"/>
      <c r="AA35" s="153"/>
      <c r="AB35" s="153"/>
      <c r="AC35" s="153"/>
    </row>
    <row r="36" spans="1:29">
      <c r="A36" s="146" t="s">
        <v>42</v>
      </c>
      <c r="B36" s="23">
        <v>2000</v>
      </c>
      <c r="C36" s="23">
        <v>2000</v>
      </c>
      <c r="D36" s="23">
        <v>2000</v>
      </c>
      <c r="E36" s="23">
        <v>2000</v>
      </c>
      <c r="F36" s="23">
        <v>2000</v>
      </c>
      <c r="G36" s="21">
        <f t="shared" si="2"/>
        <v>0</v>
      </c>
      <c r="V36" s="153"/>
      <c r="W36" s="153"/>
      <c r="X36" s="153"/>
      <c r="Y36" s="153"/>
      <c r="Z36" s="153"/>
      <c r="AA36" s="153"/>
      <c r="AB36" s="153"/>
      <c r="AC36" s="153"/>
    </row>
    <row r="37" spans="1:29">
      <c r="A37" s="146" t="s">
        <v>29</v>
      </c>
      <c r="B37" s="23">
        <v>1665</v>
      </c>
      <c r="C37" s="23">
        <v>1782</v>
      </c>
      <c r="D37" s="23">
        <v>1960</v>
      </c>
      <c r="E37" s="23">
        <v>2036</v>
      </c>
      <c r="F37" s="23">
        <v>1820</v>
      </c>
      <c r="G37" s="21">
        <f t="shared" si="2"/>
        <v>-0.10609037328094302</v>
      </c>
      <c r="V37" s="153"/>
      <c r="W37" s="153"/>
      <c r="X37" s="153"/>
      <c r="Y37" s="153"/>
      <c r="Z37" s="153"/>
      <c r="AA37" s="153"/>
      <c r="AB37" s="153"/>
      <c r="AC37" s="153"/>
    </row>
    <row r="38" spans="1:29">
      <c r="A38" s="146" t="s">
        <v>39</v>
      </c>
      <c r="B38" s="23">
        <v>2982</v>
      </c>
      <c r="C38" s="23">
        <v>2982</v>
      </c>
      <c r="D38" s="23">
        <v>1947</v>
      </c>
      <c r="E38" s="23">
        <v>1811</v>
      </c>
      <c r="F38" s="23">
        <v>1811</v>
      </c>
      <c r="G38" s="21">
        <f t="shared" si="2"/>
        <v>0</v>
      </c>
      <c r="V38" s="153"/>
      <c r="W38" s="153"/>
      <c r="X38" s="153"/>
      <c r="Y38" s="153"/>
      <c r="Z38" s="153"/>
      <c r="AA38" s="153"/>
      <c r="AB38" s="153"/>
      <c r="AC38" s="153"/>
    </row>
    <row r="39" spans="1:29">
      <c r="A39" s="146" t="s">
        <v>22</v>
      </c>
      <c r="B39" s="23">
        <v>2390</v>
      </c>
      <c r="C39" s="23">
        <v>2390</v>
      </c>
      <c r="D39" s="23">
        <v>2390</v>
      </c>
      <c r="E39" s="23">
        <v>2390</v>
      </c>
      <c r="F39" s="23">
        <v>1747</v>
      </c>
      <c r="G39" s="21">
        <f t="shared" si="2"/>
        <v>-0.26903765690376569</v>
      </c>
      <c r="V39" s="153"/>
      <c r="W39" s="153"/>
      <c r="X39" s="153"/>
      <c r="Y39" s="153"/>
      <c r="Z39" s="153"/>
      <c r="AA39" s="153"/>
      <c r="AB39" s="153"/>
      <c r="AC39" s="153"/>
    </row>
    <row r="40" spans="1:29">
      <c r="A40" s="146" t="s">
        <v>7</v>
      </c>
      <c r="B40" s="23">
        <v>1740</v>
      </c>
      <c r="C40" s="23">
        <v>1748</v>
      </c>
      <c r="D40" s="23">
        <v>1765</v>
      </c>
      <c r="E40" s="23">
        <v>1651</v>
      </c>
      <c r="F40" s="23">
        <v>1619</v>
      </c>
      <c r="G40" s="21">
        <f t="shared" si="2"/>
        <v>-1.9382192610539067E-2</v>
      </c>
      <c r="V40" s="153"/>
      <c r="W40" s="153"/>
      <c r="X40" s="153"/>
      <c r="Y40" s="153"/>
      <c r="Z40" s="153"/>
      <c r="AA40" s="153"/>
      <c r="AB40" s="153"/>
      <c r="AC40" s="153"/>
    </row>
    <row r="41" spans="1:29">
      <c r="A41" s="146" t="s">
        <v>7</v>
      </c>
      <c r="B41" s="23">
        <v>1597</v>
      </c>
      <c r="C41" s="23">
        <v>1525</v>
      </c>
      <c r="D41" s="23">
        <v>1560</v>
      </c>
      <c r="E41" s="23">
        <v>1569</v>
      </c>
      <c r="F41" s="23">
        <v>1599</v>
      </c>
      <c r="G41" s="21">
        <f t="shared" si="2"/>
        <v>1.9120458891013385E-2</v>
      </c>
      <c r="V41" s="153"/>
      <c r="W41" s="153"/>
      <c r="X41" s="153"/>
      <c r="Y41" s="153"/>
      <c r="Z41" s="153"/>
      <c r="AA41" s="153"/>
      <c r="AB41" s="153"/>
      <c r="AC41" s="153"/>
    </row>
    <row r="42" spans="1:29">
      <c r="A42" s="146" t="s">
        <v>7</v>
      </c>
      <c r="B42" s="23">
        <v>1173</v>
      </c>
      <c r="C42" s="23">
        <v>1145</v>
      </c>
      <c r="D42" s="23">
        <v>1327</v>
      </c>
      <c r="E42" s="23">
        <v>1261</v>
      </c>
      <c r="F42" s="23">
        <v>1289</v>
      </c>
      <c r="G42" s="21">
        <f t="shared" si="2"/>
        <v>2.2204599524187154E-2</v>
      </c>
      <c r="V42" s="153"/>
      <c r="W42" s="153"/>
      <c r="X42" s="153"/>
      <c r="Y42" s="153"/>
      <c r="Z42" s="153"/>
      <c r="AA42" s="153"/>
      <c r="AB42" s="153"/>
      <c r="AC42" s="153"/>
    </row>
    <row r="43" spans="1:29">
      <c r="A43" s="146" t="s">
        <v>9</v>
      </c>
      <c r="B43" s="23">
        <v>1100</v>
      </c>
      <c r="C43" s="23">
        <v>1100</v>
      </c>
      <c r="D43" s="23">
        <v>1100</v>
      </c>
      <c r="E43" s="23">
        <v>1100</v>
      </c>
      <c r="F43" s="23">
        <v>1100</v>
      </c>
      <c r="G43" s="21">
        <f t="shared" si="2"/>
        <v>0</v>
      </c>
      <c r="V43" s="153"/>
      <c r="W43" s="153"/>
      <c r="X43" s="153"/>
      <c r="Y43" s="153"/>
      <c r="Z43" s="153"/>
      <c r="AA43" s="153"/>
      <c r="AB43" s="153"/>
      <c r="AC43" s="153"/>
    </row>
    <row r="44" spans="1:29">
      <c r="A44" s="146" t="s">
        <v>41</v>
      </c>
      <c r="B44" s="23">
        <v>1100</v>
      </c>
      <c r="C44" s="23">
        <v>1100</v>
      </c>
      <c r="D44" s="23">
        <v>1100</v>
      </c>
      <c r="E44" s="23">
        <v>1100</v>
      </c>
      <c r="F44" s="23">
        <v>1100</v>
      </c>
      <c r="G44" s="21">
        <f t="shared" si="2"/>
        <v>0</v>
      </c>
      <c r="V44" s="153"/>
      <c r="W44" s="153"/>
      <c r="X44" s="153"/>
      <c r="Y44" s="153"/>
      <c r="Z44" s="153"/>
      <c r="AA44" s="153"/>
      <c r="AB44" s="153"/>
      <c r="AC44" s="153"/>
    </row>
    <row r="45" spans="1:29">
      <c r="A45" s="147" t="s">
        <v>54</v>
      </c>
      <c r="B45" s="20">
        <v>932</v>
      </c>
      <c r="C45" s="20">
        <v>932</v>
      </c>
      <c r="D45" s="20">
        <v>914</v>
      </c>
      <c r="E45" s="20">
        <v>914</v>
      </c>
      <c r="F45" s="20">
        <v>914</v>
      </c>
      <c r="G45" s="21">
        <f t="shared" si="2"/>
        <v>0</v>
      </c>
      <c r="V45" s="153"/>
      <c r="W45" s="153"/>
      <c r="X45" s="153"/>
      <c r="Y45" s="153"/>
      <c r="Z45" s="153"/>
      <c r="AA45" s="153"/>
      <c r="AB45" s="153"/>
      <c r="AC45" s="153"/>
    </row>
    <row r="46" spans="1:29">
      <c r="A46" s="146" t="s">
        <v>51</v>
      </c>
      <c r="B46" s="23">
        <v>600</v>
      </c>
      <c r="C46" s="23">
        <v>600</v>
      </c>
      <c r="D46" s="23">
        <v>600</v>
      </c>
      <c r="E46" s="23">
        <v>600</v>
      </c>
      <c r="F46" s="23">
        <v>600</v>
      </c>
      <c r="G46" s="21">
        <f t="shared" si="2"/>
        <v>0</v>
      </c>
      <c r="V46" s="153"/>
      <c r="W46" s="153"/>
      <c r="X46" s="153"/>
      <c r="Y46" s="153"/>
      <c r="Z46" s="153"/>
      <c r="AA46" s="153"/>
      <c r="AB46" s="153"/>
      <c r="AC46" s="153"/>
    </row>
    <row r="47" spans="1:29">
      <c r="A47" s="146" t="s">
        <v>53</v>
      </c>
      <c r="B47" s="23">
        <v>594</v>
      </c>
      <c r="C47" s="23">
        <v>594</v>
      </c>
      <c r="D47" s="23">
        <v>594</v>
      </c>
      <c r="E47" s="23">
        <v>594</v>
      </c>
      <c r="F47" s="23">
        <v>594</v>
      </c>
      <c r="G47" s="21">
        <f t="shared" si="2"/>
        <v>0</v>
      </c>
      <c r="V47" s="153"/>
      <c r="W47" s="153"/>
      <c r="X47" s="153"/>
      <c r="Y47" s="153"/>
      <c r="Z47" s="153"/>
      <c r="AA47" s="153"/>
      <c r="AB47" s="153"/>
      <c r="AC47" s="153"/>
    </row>
    <row r="48" spans="1:29">
      <c r="A48" s="146" t="s">
        <v>4</v>
      </c>
      <c r="B48" s="23">
        <v>439</v>
      </c>
      <c r="C48" s="23">
        <v>428</v>
      </c>
      <c r="D48" s="23">
        <v>441</v>
      </c>
      <c r="E48" s="23">
        <v>441</v>
      </c>
      <c r="F48" s="23">
        <v>428</v>
      </c>
      <c r="G48" s="21">
        <f t="shared" si="2"/>
        <v>-2.9478458049886622E-2</v>
      </c>
      <c r="V48" s="153"/>
      <c r="W48" s="153"/>
      <c r="X48" s="153"/>
      <c r="Y48" s="153"/>
      <c r="Z48" s="153"/>
      <c r="AA48" s="153"/>
      <c r="AB48" s="153"/>
      <c r="AC48" s="153"/>
    </row>
    <row r="49" spans="1:29">
      <c r="A49" s="146" t="s">
        <v>52</v>
      </c>
      <c r="B49" s="23">
        <v>395</v>
      </c>
      <c r="C49" s="23">
        <v>395</v>
      </c>
      <c r="D49" s="23">
        <v>395</v>
      </c>
      <c r="E49" s="23">
        <v>395</v>
      </c>
      <c r="F49" s="23">
        <v>395</v>
      </c>
      <c r="G49" s="21">
        <f t="shared" si="2"/>
        <v>0</v>
      </c>
      <c r="V49" s="153"/>
      <c r="W49" s="153"/>
      <c r="X49" s="153"/>
      <c r="Y49" s="153"/>
      <c r="Z49" s="153"/>
      <c r="AA49" s="153"/>
      <c r="AB49" s="153"/>
      <c r="AC49" s="153"/>
    </row>
    <row r="50" spans="1:29">
      <c r="A50" s="146" t="s">
        <v>49</v>
      </c>
      <c r="B50" s="23">
        <v>198</v>
      </c>
      <c r="C50" s="23">
        <v>198</v>
      </c>
      <c r="D50" s="23">
        <v>198</v>
      </c>
      <c r="E50" s="23">
        <v>198</v>
      </c>
      <c r="F50" s="23">
        <v>198</v>
      </c>
      <c r="G50" s="21">
        <f t="shared" si="2"/>
        <v>0</v>
      </c>
      <c r="V50" s="153"/>
      <c r="W50" s="153"/>
      <c r="X50" s="153"/>
      <c r="Y50" s="153"/>
      <c r="Z50" s="153"/>
      <c r="AA50" s="153"/>
      <c r="AB50" s="153"/>
      <c r="AC50" s="153"/>
    </row>
    <row r="51" spans="1:29">
      <c r="A51" s="146" t="s">
        <v>2</v>
      </c>
      <c r="B51" s="23">
        <v>150</v>
      </c>
      <c r="C51" s="23">
        <v>150</v>
      </c>
      <c r="D51" s="23">
        <v>150</v>
      </c>
      <c r="E51" s="23">
        <v>150</v>
      </c>
      <c r="F51" s="23">
        <v>150</v>
      </c>
      <c r="G51" s="21">
        <f t="shared" si="2"/>
        <v>0</v>
      </c>
      <c r="V51" s="153"/>
      <c r="W51" s="153"/>
      <c r="X51" s="153"/>
      <c r="Y51" s="153"/>
      <c r="Z51" s="153"/>
      <c r="AA51" s="153"/>
      <c r="AB51" s="153"/>
      <c r="AC51" s="153"/>
    </row>
    <row r="52" spans="1:29">
      <c r="A52" s="146" t="s">
        <v>7</v>
      </c>
      <c r="B52" s="23">
        <v>87</v>
      </c>
      <c r="C52" s="23">
        <v>87</v>
      </c>
      <c r="D52" s="23">
        <v>87</v>
      </c>
      <c r="E52" s="23">
        <v>87</v>
      </c>
      <c r="F52" s="23">
        <v>87</v>
      </c>
      <c r="G52" s="21">
        <f t="shared" si="2"/>
        <v>0</v>
      </c>
      <c r="V52" s="153"/>
      <c r="W52" s="153"/>
      <c r="X52" s="153"/>
      <c r="Y52" s="153"/>
      <c r="Z52" s="153"/>
      <c r="AA52" s="153"/>
      <c r="AB52" s="153"/>
      <c r="AC52" s="153"/>
    </row>
    <row r="53" spans="1:29">
      <c r="A53" s="146" t="s">
        <v>7</v>
      </c>
      <c r="B53" s="23">
        <v>103</v>
      </c>
      <c r="C53" s="23">
        <v>93</v>
      </c>
      <c r="D53" s="23">
        <v>87</v>
      </c>
      <c r="E53" s="23">
        <v>85</v>
      </c>
      <c r="F53" s="23">
        <v>86</v>
      </c>
      <c r="G53" s="21">
        <f t="shared" si="2"/>
        <v>1.1764705882352941E-2</v>
      </c>
    </row>
    <row r="54" spans="1:29">
      <c r="A54" s="12"/>
      <c r="B54" s="13"/>
      <c r="C54" s="13"/>
      <c r="D54" s="13"/>
      <c r="E54" s="13"/>
      <c r="F54" s="13">
        <f>SUM(F2:F53)</f>
        <v>1547092</v>
      </c>
      <c r="G54" s="9"/>
    </row>
    <row r="55" spans="1:29">
      <c r="F55" s="152"/>
      <c r="G55" s="9"/>
    </row>
    <row r="56" spans="1:29">
      <c r="A56" s="5"/>
      <c r="G56" s="9"/>
    </row>
    <row r="57" spans="1:29">
      <c r="G57" s="9"/>
    </row>
    <row r="58" spans="1:29">
      <c r="A58" s="6"/>
    </row>
    <row r="59" spans="1:29">
      <c r="A59" s="6"/>
      <c r="B59" s="2"/>
      <c r="C59" s="2"/>
      <c r="D59" s="2"/>
      <c r="E59" s="2"/>
      <c r="F59" s="2"/>
      <c r="G59" s="11"/>
    </row>
  </sheetData>
  <autoFilter ref="A2:G53" xr:uid="{3A83FAB9-15A4-D040-9BAA-F9FFCB36FD0A}">
    <sortState xmlns:xlrd2="http://schemas.microsoft.com/office/spreadsheetml/2017/richdata2" ref="A3:G53">
      <sortCondition descending="1" ref="F2:F53"/>
    </sortState>
  </autoFilter>
  <mergeCells count="1">
    <mergeCell ref="B1:F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E668-931B-C042-ADA5-607E5D241984}">
  <dimension ref="A1:E134"/>
  <sheetViews>
    <sheetView topLeftCell="A57" workbookViewId="0">
      <selection activeCell="E12" sqref="E12"/>
    </sheetView>
  </sheetViews>
  <sheetFormatPr baseColWidth="10" defaultRowHeight="16"/>
  <cols>
    <col min="1" max="1" width="14.6640625" bestFit="1" customWidth="1"/>
    <col min="4" max="4" width="27" bestFit="1" customWidth="1"/>
    <col min="5" max="5" width="12.5" bestFit="1" customWidth="1"/>
  </cols>
  <sheetData>
    <row r="1" spans="1:4" ht="17" thickBot="1">
      <c r="A1" s="4"/>
      <c r="B1" s="162" t="s">
        <v>167</v>
      </c>
      <c r="C1" s="163"/>
      <c r="D1" s="34"/>
    </row>
    <row r="2" spans="1:4">
      <c r="A2" s="19"/>
      <c r="B2" s="159">
        <v>2020</v>
      </c>
      <c r="C2" s="159">
        <v>2021</v>
      </c>
      <c r="D2" s="27" t="s">
        <v>70</v>
      </c>
    </row>
    <row r="3" spans="1:4">
      <c r="A3" s="28" t="s">
        <v>1</v>
      </c>
      <c r="B3" s="20">
        <f t="shared" ref="B3:C3" si="0">SUM(B4:B7)</f>
        <v>14146</v>
      </c>
      <c r="C3" s="20">
        <f t="shared" si="0"/>
        <v>14048</v>
      </c>
      <c r="D3" s="22">
        <f>C3/$C$69</f>
        <v>0.20171735447000375</v>
      </c>
    </row>
    <row r="4" spans="1:4">
      <c r="A4" s="29" t="s">
        <v>17</v>
      </c>
      <c r="B4" s="23">
        <v>1199</v>
      </c>
      <c r="C4" s="23">
        <v>1193</v>
      </c>
      <c r="D4" s="24">
        <f>C4/$C$69</f>
        <v>1.713046724677637E-2</v>
      </c>
    </row>
    <row r="5" spans="1:4">
      <c r="A5" s="29" t="s">
        <v>2</v>
      </c>
      <c r="B5" s="23">
        <v>1</v>
      </c>
      <c r="C5" s="23">
        <v>2</v>
      </c>
      <c r="D5" s="24">
        <f t="shared" ref="D5:D34" si="1">C5/$C$69</f>
        <v>2.8718302173975473E-5</v>
      </c>
    </row>
    <row r="6" spans="1:4">
      <c r="A6" s="29" t="s">
        <v>19</v>
      </c>
      <c r="B6" s="23">
        <v>1663</v>
      </c>
      <c r="C6" s="23">
        <v>1665</v>
      </c>
      <c r="D6" s="24">
        <f t="shared" si="1"/>
        <v>2.3907986559834584E-2</v>
      </c>
    </row>
    <row r="7" spans="1:4">
      <c r="A7" s="29" t="s">
        <v>3</v>
      </c>
      <c r="B7" s="23">
        <v>11283</v>
      </c>
      <c r="C7" s="23">
        <v>11188</v>
      </c>
      <c r="D7" s="35">
        <f t="shared" si="1"/>
        <v>0.16065018236121881</v>
      </c>
    </row>
    <row r="8" spans="1:4">
      <c r="A8" s="28" t="s">
        <v>20</v>
      </c>
      <c r="B8" s="20">
        <f t="shared" ref="B8:C8" si="2">SUM(B9:B12)</f>
        <v>2970</v>
      </c>
      <c r="C8" s="20">
        <f t="shared" si="2"/>
        <v>2903</v>
      </c>
      <c r="D8" s="22">
        <f t="shared" si="1"/>
        <v>4.1684615605525402E-2</v>
      </c>
    </row>
    <row r="9" spans="1:4">
      <c r="A9" s="29" t="s">
        <v>4</v>
      </c>
      <c r="B9" s="23">
        <v>71</v>
      </c>
      <c r="C9" s="23">
        <v>66</v>
      </c>
      <c r="D9" s="24">
        <f t="shared" si="1"/>
        <v>9.477039717411907E-4</v>
      </c>
    </row>
    <row r="10" spans="1:4">
      <c r="A10" s="29" t="s">
        <v>21</v>
      </c>
      <c r="B10" s="23">
        <v>1691</v>
      </c>
      <c r="C10" s="23">
        <v>1770</v>
      </c>
      <c r="D10" s="24">
        <f t="shared" si="1"/>
        <v>2.5415697423968295E-2</v>
      </c>
    </row>
    <row r="11" spans="1:4">
      <c r="A11" s="29" t="s">
        <v>5</v>
      </c>
      <c r="B11" s="23">
        <v>931</v>
      </c>
      <c r="C11" s="23">
        <v>791</v>
      </c>
      <c r="D11" s="24">
        <f t="shared" si="1"/>
        <v>1.1358088509807299E-2</v>
      </c>
    </row>
    <row r="12" spans="1:4">
      <c r="A12" s="29" t="s">
        <v>7</v>
      </c>
      <c r="B12" s="23">
        <v>277</v>
      </c>
      <c r="C12" s="23">
        <v>276</v>
      </c>
      <c r="D12" s="24">
        <f t="shared" si="1"/>
        <v>3.9631257000086158E-3</v>
      </c>
    </row>
    <row r="13" spans="1:4">
      <c r="A13" s="28" t="s">
        <v>6</v>
      </c>
      <c r="B13" s="20">
        <f t="shared" ref="B13:C13" si="3">SUM(B14:B15)</f>
        <v>376</v>
      </c>
      <c r="C13" s="20">
        <f t="shared" si="3"/>
        <v>357</v>
      </c>
      <c r="D13" s="22">
        <f t="shared" si="1"/>
        <v>5.1262169380546221E-3</v>
      </c>
    </row>
    <row r="14" spans="1:4">
      <c r="A14" s="29" t="s">
        <v>22</v>
      </c>
      <c r="B14" s="23">
        <v>351</v>
      </c>
      <c r="C14" s="23">
        <v>335</v>
      </c>
      <c r="D14" s="24">
        <f t="shared" si="1"/>
        <v>4.8103156141408917E-3</v>
      </c>
    </row>
    <row r="15" spans="1:4">
      <c r="A15" s="29" t="s">
        <v>7</v>
      </c>
      <c r="B15" s="23">
        <v>25</v>
      </c>
      <c r="C15" s="23">
        <v>22</v>
      </c>
      <c r="D15" s="24">
        <f t="shared" si="1"/>
        <v>3.159013239137302E-4</v>
      </c>
    </row>
    <row r="16" spans="1:4">
      <c r="A16" s="28" t="s">
        <v>23</v>
      </c>
      <c r="B16" s="20">
        <v>3889</v>
      </c>
      <c r="C16" s="20">
        <v>3988</v>
      </c>
      <c r="D16" s="22">
        <f t="shared" si="1"/>
        <v>5.7264294534907098E-2</v>
      </c>
    </row>
    <row r="17" spans="1:4">
      <c r="A17" s="28" t="s">
        <v>8</v>
      </c>
      <c r="B17" s="20">
        <v>616</v>
      </c>
      <c r="C17" s="20">
        <v>599</v>
      </c>
      <c r="D17" s="22">
        <f t="shared" si="1"/>
        <v>8.6011315011056549E-3</v>
      </c>
    </row>
    <row r="18" spans="1:4">
      <c r="A18" s="28" t="s">
        <v>24</v>
      </c>
      <c r="B18" s="20">
        <f>SUM(B19:B24)</f>
        <v>1771</v>
      </c>
      <c r="C18" s="20">
        <f>SUM(C19:C24)</f>
        <v>1650</v>
      </c>
      <c r="D18" s="22">
        <f t="shared" si="1"/>
        <v>2.3692599293529768E-2</v>
      </c>
    </row>
    <row r="19" spans="1:4">
      <c r="A19" s="29" t="s">
        <v>9</v>
      </c>
      <c r="B19" s="23">
        <v>101</v>
      </c>
      <c r="C19" s="23">
        <v>98</v>
      </c>
      <c r="D19" s="24">
        <f t="shared" si="1"/>
        <v>1.4071968065247982E-3</v>
      </c>
    </row>
    <row r="20" spans="1:4">
      <c r="A20" s="29" t="s">
        <v>25</v>
      </c>
      <c r="B20" s="23">
        <v>631</v>
      </c>
      <c r="C20" s="23">
        <v>585</v>
      </c>
      <c r="D20" s="24">
        <f t="shared" si="1"/>
        <v>8.4001033858878259E-3</v>
      </c>
    </row>
    <row r="21" spans="1:4">
      <c r="A21" s="29" t="s">
        <v>10</v>
      </c>
      <c r="B21" s="23">
        <v>540</v>
      </c>
      <c r="C21" s="23">
        <v>508</v>
      </c>
      <c r="D21" s="24">
        <f t="shared" si="1"/>
        <v>7.2944487521897708E-3</v>
      </c>
    </row>
    <row r="22" spans="1:4">
      <c r="A22" s="29" t="s">
        <v>60</v>
      </c>
      <c r="B22" s="23">
        <v>117</v>
      </c>
      <c r="C22" s="23">
        <v>98</v>
      </c>
      <c r="D22" s="24">
        <f t="shared" si="1"/>
        <v>1.4071968065247982E-3</v>
      </c>
    </row>
    <row r="23" spans="1:4">
      <c r="A23" s="29" t="s">
        <v>26</v>
      </c>
      <c r="B23" s="23">
        <v>194</v>
      </c>
      <c r="C23" s="23">
        <v>184</v>
      </c>
      <c r="D23" s="24">
        <f t="shared" si="1"/>
        <v>2.6420838000057439E-3</v>
      </c>
    </row>
    <row r="24" spans="1:4">
      <c r="A24" s="29" t="s">
        <v>7</v>
      </c>
      <c r="B24" s="23">
        <v>188</v>
      </c>
      <c r="C24" s="23">
        <v>177</v>
      </c>
      <c r="D24" s="24">
        <f t="shared" si="1"/>
        <v>2.5415697423968294E-3</v>
      </c>
    </row>
    <row r="25" spans="1:4">
      <c r="A25" s="28" t="s">
        <v>27</v>
      </c>
      <c r="B25" s="20">
        <f t="shared" ref="B25:C25" si="4">SUM(B26:B31)</f>
        <v>4966</v>
      </c>
      <c r="C25" s="20">
        <f t="shared" si="4"/>
        <v>4939</v>
      </c>
      <c r="D25" s="22">
        <f t="shared" si="1"/>
        <v>7.091984721863244E-2</v>
      </c>
    </row>
    <row r="26" spans="1:4">
      <c r="A26" s="29" t="s">
        <v>11</v>
      </c>
      <c r="B26" s="23">
        <v>480</v>
      </c>
      <c r="C26" s="23">
        <v>513</v>
      </c>
      <c r="D26" s="24">
        <f t="shared" si="1"/>
        <v>7.3662445076247089E-3</v>
      </c>
    </row>
    <row r="27" spans="1:4">
      <c r="A27" s="29" t="s">
        <v>28</v>
      </c>
      <c r="B27" s="23">
        <v>2940</v>
      </c>
      <c r="C27" s="23">
        <v>2905</v>
      </c>
      <c r="D27" s="24">
        <f t="shared" si="1"/>
        <v>4.1713333907699379E-2</v>
      </c>
    </row>
    <row r="28" spans="1:4">
      <c r="A28" s="29" t="s">
        <v>29</v>
      </c>
      <c r="B28" s="23">
        <v>781</v>
      </c>
      <c r="C28" s="23">
        <v>736</v>
      </c>
      <c r="D28" s="24">
        <f t="shared" si="1"/>
        <v>1.0568335200022975E-2</v>
      </c>
    </row>
    <row r="29" spans="1:4">
      <c r="A29" s="29" t="s">
        <v>30</v>
      </c>
      <c r="B29" s="23">
        <v>479</v>
      </c>
      <c r="C29" s="23">
        <v>473</v>
      </c>
      <c r="D29" s="24">
        <f t="shared" si="1"/>
        <v>6.7918784641452E-3</v>
      </c>
    </row>
    <row r="30" spans="1:4">
      <c r="A30" s="29" t="s">
        <v>61</v>
      </c>
      <c r="B30" s="23">
        <v>73</v>
      </c>
      <c r="C30" s="23">
        <v>109</v>
      </c>
      <c r="D30" s="22">
        <f t="shared" si="1"/>
        <v>1.5651474684816634E-3</v>
      </c>
    </row>
    <row r="31" spans="1:4">
      <c r="A31" s="29" t="s">
        <v>7</v>
      </c>
      <c r="B31" s="23">
        <v>213</v>
      </c>
      <c r="C31" s="23">
        <v>203</v>
      </c>
      <c r="D31" s="24">
        <f t="shared" si="1"/>
        <v>2.9149076706585105E-3</v>
      </c>
    </row>
    <row r="32" spans="1:4">
      <c r="A32" s="28" t="s">
        <v>13</v>
      </c>
      <c r="B32" s="20">
        <f>SUM(B33:B37)</f>
        <v>1626</v>
      </c>
      <c r="C32" s="20">
        <f>SUM(C33:C37)</f>
        <v>1627</v>
      </c>
      <c r="D32" s="22">
        <f t="shared" si="1"/>
        <v>2.336233881852905E-2</v>
      </c>
    </row>
    <row r="33" spans="1:4">
      <c r="A33" s="29" t="s">
        <v>57</v>
      </c>
      <c r="B33" s="23">
        <v>196</v>
      </c>
      <c r="C33" s="23">
        <v>193</v>
      </c>
      <c r="D33" s="24">
        <f t="shared" si="1"/>
        <v>2.7713161597886335E-3</v>
      </c>
    </row>
    <row r="34" spans="1:4">
      <c r="A34" s="29" t="s">
        <v>14</v>
      </c>
      <c r="B34" s="23">
        <v>762</v>
      </c>
      <c r="C34" s="23">
        <v>752</v>
      </c>
      <c r="D34" s="24">
        <f t="shared" si="1"/>
        <v>1.0798081617414778E-2</v>
      </c>
    </row>
    <row r="35" spans="1:4">
      <c r="A35" s="29" t="s">
        <v>34</v>
      </c>
      <c r="B35" s="23">
        <v>603</v>
      </c>
      <c r="C35" s="23">
        <v>614</v>
      </c>
      <c r="D35" s="24">
        <f t="shared" ref="D35:D51" si="5">C35/$C$69</f>
        <v>8.8165187674104709E-3</v>
      </c>
    </row>
    <row r="36" spans="1:4">
      <c r="A36" s="29" t="s">
        <v>35</v>
      </c>
      <c r="B36" s="23">
        <v>23</v>
      </c>
      <c r="C36" s="23">
        <v>23</v>
      </c>
      <c r="D36" s="24">
        <f t="shared" si="5"/>
        <v>3.3026047500071798E-4</v>
      </c>
    </row>
    <row r="37" spans="1:4">
      <c r="A37" s="29" t="s">
        <v>58</v>
      </c>
      <c r="B37" s="23">
        <v>42</v>
      </c>
      <c r="C37" s="23">
        <v>45</v>
      </c>
      <c r="D37" s="24">
        <f t="shared" si="5"/>
        <v>6.4616179891444818E-4</v>
      </c>
    </row>
    <row r="38" spans="1:4">
      <c r="A38" s="28" t="s">
        <v>16</v>
      </c>
      <c r="B38" s="20">
        <f>SUM(B39:B44)</f>
        <v>1183</v>
      </c>
      <c r="C38" s="20">
        <f>SUM(C39:C44)</f>
        <v>1106</v>
      </c>
      <c r="D38" s="22">
        <f t="shared" si="5"/>
        <v>1.5881221102208437E-2</v>
      </c>
    </row>
    <row r="39" spans="1:4">
      <c r="A39" s="29" t="s">
        <v>59</v>
      </c>
      <c r="B39" s="23">
        <v>73</v>
      </c>
      <c r="C39" s="23">
        <v>68</v>
      </c>
      <c r="D39" s="24">
        <f t="shared" si="5"/>
        <v>9.7642227391516617E-4</v>
      </c>
    </row>
    <row r="40" spans="1:4">
      <c r="A40" s="29" t="s">
        <v>62</v>
      </c>
      <c r="B40" s="23">
        <v>106</v>
      </c>
      <c r="C40" s="23">
        <v>96</v>
      </c>
      <c r="D40" s="24">
        <f t="shared" si="5"/>
        <v>1.3784785043508229E-3</v>
      </c>
    </row>
    <row r="41" spans="1:4">
      <c r="A41" s="29" t="s">
        <v>40</v>
      </c>
      <c r="B41" s="23">
        <v>487</v>
      </c>
      <c r="C41" s="23">
        <v>461</v>
      </c>
      <c r="D41" s="24">
        <f t="shared" si="5"/>
        <v>6.6195686511013466E-3</v>
      </c>
    </row>
    <row r="42" spans="1:4">
      <c r="A42" s="29" t="s">
        <v>63</v>
      </c>
      <c r="B42" s="23">
        <v>183</v>
      </c>
      <c r="C42" s="23">
        <v>151</v>
      </c>
      <c r="D42" s="24">
        <f t="shared" si="5"/>
        <v>2.1682318141351483E-3</v>
      </c>
    </row>
    <row r="43" spans="1:4">
      <c r="A43" s="29" t="s">
        <v>45</v>
      </c>
      <c r="B43" s="23">
        <v>230</v>
      </c>
      <c r="C43" s="23">
        <v>221</v>
      </c>
      <c r="D43" s="24">
        <f t="shared" si="5"/>
        <v>3.1733723902242898E-3</v>
      </c>
    </row>
    <row r="44" spans="1:4">
      <c r="A44" s="29" t="s">
        <v>7</v>
      </c>
      <c r="B44" s="23">
        <v>104</v>
      </c>
      <c r="C44" s="23">
        <v>109</v>
      </c>
      <c r="D44" s="24">
        <f t="shared" si="5"/>
        <v>1.5651474684816634E-3</v>
      </c>
    </row>
    <row r="45" spans="1:4">
      <c r="A45" s="28" t="s">
        <v>46</v>
      </c>
      <c r="B45" s="20">
        <v>9460</v>
      </c>
      <c r="C45" s="20">
        <v>9619</v>
      </c>
      <c r="D45" s="36">
        <f t="shared" si="5"/>
        <v>0.13812067430573505</v>
      </c>
    </row>
    <row r="46" spans="1:4">
      <c r="A46" s="28" t="s">
        <v>47</v>
      </c>
      <c r="B46" s="20">
        <f>SUM(B47:B49)</f>
        <v>2342</v>
      </c>
      <c r="C46" s="20">
        <f>SUM(C47:C49)</f>
        <v>2334</v>
      </c>
      <c r="D46" s="22">
        <f t="shared" si="5"/>
        <v>3.3514258637029379E-2</v>
      </c>
    </row>
    <row r="47" spans="1:4">
      <c r="A47" s="29" t="s">
        <v>48</v>
      </c>
      <c r="B47" s="23">
        <v>611</v>
      </c>
      <c r="C47" s="23">
        <v>590</v>
      </c>
      <c r="D47" s="24">
        <f t="shared" si="5"/>
        <v>8.4718991413227657E-3</v>
      </c>
    </row>
    <row r="48" spans="1:4">
      <c r="A48" s="29" t="s">
        <v>50</v>
      </c>
      <c r="B48" s="23">
        <v>1470</v>
      </c>
      <c r="C48" s="23">
        <v>1489</v>
      </c>
      <c r="D48" s="24">
        <f t="shared" si="5"/>
        <v>2.1380775968524741E-2</v>
      </c>
    </row>
    <row r="49" spans="1:4">
      <c r="A49" s="29" t="s">
        <v>7</v>
      </c>
      <c r="B49" s="23">
        <v>261</v>
      </c>
      <c r="C49" s="23">
        <v>255</v>
      </c>
      <c r="D49" s="24">
        <f t="shared" si="5"/>
        <v>3.6615835271818732E-3</v>
      </c>
    </row>
    <row r="50" spans="1:4">
      <c r="A50" s="28" t="s">
        <v>54</v>
      </c>
      <c r="B50" s="20">
        <v>114</v>
      </c>
      <c r="C50" s="20">
        <v>109</v>
      </c>
      <c r="D50" s="22">
        <f t="shared" si="5"/>
        <v>1.5651474684816634E-3</v>
      </c>
    </row>
    <row r="51" spans="1:4">
      <c r="A51" s="28" t="s">
        <v>64</v>
      </c>
      <c r="B51" s="20">
        <f>SUM(B52:B64)</f>
        <v>25660</v>
      </c>
      <c r="C51" s="20">
        <f>SUM(C52:C64)</f>
        <v>26363</v>
      </c>
      <c r="D51" s="22">
        <f t="shared" si="5"/>
        <v>0.37855030010625773</v>
      </c>
    </row>
    <row r="52" spans="1:4">
      <c r="A52" s="28" t="s">
        <v>38</v>
      </c>
      <c r="B52" s="23">
        <v>899</v>
      </c>
      <c r="C52" s="23">
        <v>911</v>
      </c>
      <c r="D52" s="24">
        <f t="shared" ref="D52:D64" si="6">C52/$C$69</f>
        <v>1.3081186640245828E-2</v>
      </c>
    </row>
    <row r="53" spans="1:4">
      <c r="A53" s="28" t="s">
        <v>18</v>
      </c>
      <c r="B53" s="23">
        <v>1271</v>
      </c>
      <c r="C53" s="23">
        <v>1124</v>
      </c>
      <c r="D53" s="24">
        <f t="shared" si="6"/>
        <v>1.6139685821774215E-2</v>
      </c>
    </row>
    <row r="54" spans="1:4">
      <c r="A54" s="28" t="s">
        <v>39</v>
      </c>
      <c r="B54" s="23">
        <v>300</v>
      </c>
      <c r="C54" s="23">
        <v>267</v>
      </c>
      <c r="D54" s="24">
        <f t="shared" si="6"/>
        <v>3.8338933402257257E-3</v>
      </c>
    </row>
    <row r="55" spans="1:4">
      <c r="A55" s="28" t="s">
        <v>65</v>
      </c>
      <c r="B55" s="23">
        <v>114</v>
      </c>
      <c r="C55" s="23">
        <v>93</v>
      </c>
      <c r="D55" s="24">
        <f t="shared" si="6"/>
        <v>1.3354010510898595E-3</v>
      </c>
    </row>
    <row r="56" spans="1:4">
      <c r="A56" s="28" t="s">
        <v>42</v>
      </c>
      <c r="B56" s="23">
        <v>207</v>
      </c>
      <c r="C56" s="23">
        <v>181</v>
      </c>
      <c r="D56" s="24">
        <f t="shared" si="6"/>
        <v>2.5990063467447805E-3</v>
      </c>
    </row>
    <row r="57" spans="1:4">
      <c r="A57" s="28" t="s">
        <v>66</v>
      </c>
      <c r="B57" s="23">
        <v>1991</v>
      </c>
      <c r="C57" s="23">
        <v>2392</v>
      </c>
      <c r="D57" s="24">
        <f t="shared" si="6"/>
        <v>3.4347089400074665E-2</v>
      </c>
    </row>
    <row r="58" spans="1:4">
      <c r="A58" s="28" t="s">
        <v>67</v>
      </c>
      <c r="B58" s="23">
        <v>3997</v>
      </c>
      <c r="C58" s="23">
        <v>3971</v>
      </c>
      <c r="D58" s="24">
        <f t="shared" si="6"/>
        <v>5.7020188966428305E-2</v>
      </c>
    </row>
    <row r="59" spans="1:4">
      <c r="A59" s="28" t="s">
        <v>68</v>
      </c>
      <c r="B59" s="23">
        <v>2438</v>
      </c>
      <c r="C59" s="23">
        <v>2415</v>
      </c>
      <c r="D59" s="24">
        <f t="shared" si="6"/>
        <v>3.4677349875075383E-2</v>
      </c>
    </row>
    <row r="60" spans="1:4">
      <c r="A60" s="28" t="s">
        <v>43</v>
      </c>
      <c r="B60" s="23">
        <v>389</v>
      </c>
      <c r="C60" s="23">
        <v>1207</v>
      </c>
      <c r="D60" s="24">
        <f t="shared" si="6"/>
        <v>1.7331495361994197E-2</v>
      </c>
    </row>
    <row r="61" spans="1:4">
      <c r="A61" s="28" t="s">
        <v>44</v>
      </c>
      <c r="B61" s="23">
        <v>1493</v>
      </c>
      <c r="C61" s="23">
        <v>1323</v>
      </c>
      <c r="D61" s="24">
        <f t="shared" si="6"/>
        <v>1.8997156888084777E-2</v>
      </c>
    </row>
    <row r="62" spans="1:4">
      <c r="A62" s="28" t="s">
        <v>15</v>
      </c>
      <c r="B62" s="23">
        <v>9213</v>
      </c>
      <c r="C62" s="23">
        <v>9125</v>
      </c>
      <c r="D62" s="35">
        <f t="shared" si="6"/>
        <v>0.13102725366876311</v>
      </c>
    </row>
    <row r="63" spans="1:4">
      <c r="A63" s="28" t="s">
        <v>69</v>
      </c>
      <c r="B63" s="23">
        <v>2779</v>
      </c>
      <c r="C63" s="23">
        <v>2718</v>
      </c>
      <c r="D63" s="24">
        <f t="shared" si="6"/>
        <v>3.9028172654432668E-2</v>
      </c>
    </row>
    <row r="64" spans="1:4">
      <c r="A64" s="28" t="s">
        <v>12</v>
      </c>
      <c r="B64" s="23">
        <v>569</v>
      </c>
      <c r="C64" s="23">
        <v>636</v>
      </c>
      <c r="D64" s="24">
        <f t="shared" si="6"/>
        <v>9.1324200913242004E-3</v>
      </c>
    </row>
    <row r="65" spans="1:5">
      <c r="A65" s="28"/>
      <c r="B65" s="20"/>
      <c r="C65" s="20"/>
      <c r="D65" s="22"/>
    </row>
    <row r="66" spans="1:5">
      <c r="A66" s="28"/>
      <c r="B66" s="20"/>
      <c r="C66" s="20"/>
      <c r="D66" s="22"/>
    </row>
    <row r="67" spans="1:5">
      <c r="A67" s="28"/>
      <c r="B67" s="20"/>
      <c r="C67" s="20"/>
      <c r="D67" s="22"/>
    </row>
    <row r="68" spans="1:5">
      <c r="A68" s="28"/>
      <c r="B68" s="20"/>
      <c r="C68" s="20"/>
      <c r="D68" s="22"/>
    </row>
    <row r="69" spans="1:5">
      <c r="A69" s="31" t="s">
        <v>55</v>
      </c>
      <c r="B69" s="30">
        <f>B3+B8+B13+B16+B17+B18+B25+B32+B38+B45+B46+B50+B51</f>
        <v>69119</v>
      </c>
      <c r="C69" s="30">
        <f>C3+C8+C13+C16+C17+C18+C25+C32+C38+C45+C46+C50+C51</f>
        <v>69642</v>
      </c>
      <c r="D69" s="33">
        <f>C69/$C$69</f>
        <v>1</v>
      </c>
    </row>
    <row r="70" spans="1:5">
      <c r="A70" s="164"/>
      <c r="B70" s="164"/>
      <c r="C70" s="164"/>
      <c r="E70" s="37"/>
    </row>
    <row r="71" spans="1:5">
      <c r="A71" s="164"/>
      <c r="B71" s="164"/>
      <c r="C71" s="164"/>
    </row>
    <row r="72" spans="1:5">
      <c r="A72" s="164"/>
      <c r="B72" s="164"/>
      <c r="C72" s="164"/>
    </row>
    <row r="73" spans="1:5">
      <c r="A73" s="164"/>
      <c r="B73" s="164"/>
      <c r="C73" s="164"/>
    </row>
    <row r="74" spans="1:5">
      <c r="A74" s="164"/>
      <c r="B74" s="164"/>
      <c r="C74" s="164"/>
    </row>
    <row r="75" spans="1:5">
      <c r="A75" s="164"/>
      <c r="B75" s="164"/>
      <c r="C75" s="164"/>
    </row>
    <row r="76" spans="1:5">
      <c r="A76" s="164"/>
      <c r="B76" s="164"/>
      <c r="C76" s="164"/>
    </row>
    <row r="77" spans="1:5">
      <c r="A77" s="164"/>
      <c r="B77" s="164"/>
      <c r="C77" s="164"/>
    </row>
    <row r="79" spans="1:5">
      <c r="A79" s="2"/>
    </row>
    <row r="81" spans="1:3">
      <c r="A81" s="165"/>
      <c r="B81" s="165"/>
      <c r="C81" s="165"/>
    </row>
    <row r="82" spans="1:3">
      <c r="A82" s="165"/>
      <c r="B82" s="165"/>
      <c r="C82" s="165"/>
    </row>
    <row r="83" spans="1:3">
      <c r="A83" s="164"/>
      <c r="B83" s="164"/>
      <c r="C83" s="164"/>
    </row>
    <row r="84" spans="1:3">
      <c r="A84" s="164"/>
      <c r="B84" s="164"/>
      <c r="C84" s="164"/>
    </row>
    <row r="85" spans="1:3">
      <c r="A85" s="164"/>
      <c r="B85" s="164"/>
      <c r="C85" s="164"/>
    </row>
    <row r="86" spans="1:3">
      <c r="A86" s="164"/>
      <c r="B86" s="164"/>
      <c r="C86" s="164"/>
    </row>
    <row r="88" spans="1:3">
      <c r="A88" s="2"/>
    </row>
    <row r="90" spans="1:3">
      <c r="A90" s="1"/>
    </row>
    <row r="92" spans="1:3">
      <c r="A92" s="2"/>
    </row>
    <row r="94" spans="1:3">
      <c r="A94" s="2"/>
    </row>
    <row r="96" spans="1:3">
      <c r="A96" s="1"/>
    </row>
    <row r="98" spans="1:3">
      <c r="A98" s="165"/>
      <c r="B98" s="165"/>
      <c r="C98" s="165"/>
    </row>
    <row r="99" spans="1:3">
      <c r="A99" s="165"/>
      <c r="B99" s="165"/>
      <c r="C99" s="165"/>
    </row>
    <row r="101" spans="1:3">
      <c r="A101" s="2"/>
    </row>
    <row r="103" spans="1:3">
      <c r="A103" s="164"/>
      <c r="B103" s="164"/>
      <c r="C103" s="164"/>
    </row>
    <row r="104" spans="1:3">
      <c r="A104" s="164"/>
      <c r="B104" s="164"/>
      <c r="C104" s="164"/>
    </row>
    <row r="105" spans="1:3">
      <c r="A105" s="164"/>
      <c r="B105" s="164"/>
      <c r="C105" s="164"/>
    </row>
    <row r="106" spans="1:3">
      <c r="A106" s="164"/>
      <c r="B106" s="164"/>
      <c r="C106" s="164"/>
    </row>
    <row r="107" spans="1:3">
      <c r="A107" s="164"/>
      <c r="B107" s="164"/>
      <c r="C107" s="164"/>
    </row>
    <row r="108" spans="1:3">
      <c r="A108" s="164"/>
      <c r="B108" s="164"/>
      <c r="C108" s="164"/>
    </row>
    <row r="109" spans="1:3">
      <c r="A109" s="165"/>
      <c r="B109" s="165"/>
      <c r="C109" s="165"/>
    </row>
    <row r="110" spans="1:3">
      <c r="A110" s="165"/>
      <c r="B110" s="165"/>
      <c r="C110" s="165"/>
    </row>
    <row r="111" spans="1:3">
      <c r="A111" s="164"/>
      <c r="B111" s="164"/>
      <c r="C111" s="164"/>
    </row>
    <row r="112" spans="1:3">
      <c r="A112" s="164"/>
      <c r="B112" s="164"/>
      <c r="C112" s="164"/>
    </row>
    <row r="113" spans="1:3">
      <c r="A113" s="165"/>
      <c r="B113" s="165"/>
      <c r="C113" s="165"/>
    </row>
    <row r="114" spans="1:3">
      <c r="A114" s="165"/>
      <c r="B114" s="165"/>
      <c r="C114" s="165"/>
    </row>
    <row r="115" spans="1:3">
      <c r="A115" s="165"/>
      <c r="B115" s="165"/>
      <c r="C115" s="165"/>
    </row>
    <row r="116" spans="1:3">
      <c r="A116" s="165"/>
      <c r="B116" s="165"/>
      <c r="C116" s="165"/>
    </row>
    <row r="117" spans="1:3">
      <c r="A117" s="166"/>
      <c r="B117" s="164"/>
      <c r="C117" s="164"/>
    </row>
    <row r="118" spans="1:3">
      <c r="A118" s="166"/>
      <c r="B118" s="164"/>
      <c r="C118" s="164"/>
    </row>
    <row r="119" spans="1:3">
      <c r="A119" s="166"/>
      <c r="B119" s="164"/>
      <c r="C119" s="164"/>
    </row>
    <row r="120" spans="1:3">
      <c r="A120" s="166"/>
      <c r="B120" s="164"/>
      <c r="C120" s="164"/>
    </row>
    <row r="121" spans="1:3">
      <c r="A121" s="164"/>
      <c r="B121" s="164"/>
      <c r="C121" s="164"/>
    </row>
    <row r="122" spans="1:3">
      <c r="A122" s="164"/>
      <c r="B122" s="164"/>
      <c r="C122" s="164"/>
    </row>
    <row r="123" spans="1:3">
      <c r="A123" s="166"/>
      <c r="B123" s="164"/>
      <c r="C123" s="164"/>
    </row>
    <row r="124" spans="1:3">
      <c r="A124" s="166"/>
      <c r="B124" s="164"/>
      <c r="C124" s="164"/>
    </row>
    <row r="125" spans="1:3">
      <c r="A125" s="166"/>
      <c r="B125" s="164"/>
      <c r="C125" s="164"/>
    </row>
    <row r="126" spans="1:3">
      <c r="A126" s="166"/>
      <c r="B126" s="164"/>
      <c r="C126" s="164"/>
    </row>
    <row r="127" spans="1:3">
      <c r="A127" s="166"/>
      <c r="B127" s="164"/>
      <c r="C127" s="164"/>
    </row>
    <row r="128" spans="1:3">
      <c r="A128" s="166"/>
      <c r="B128" s="164"/>
      <c r="C128" s="164"/>
    </row>
    <row r="129" spans="1:3">
      <c r="A129" s="168"/>
      <c r="B129" s="168"/>
      <c r="C129" s="168"/>
    </row>
    <row r="130" spans="1:3">
      <c r="A130" s="168"/>
      <c r="B130" s="168"/>
      <c r="C130" s="168"/>
    </row>
    <row r="131" spans="1:3">
      <c r="A131" s="167"/>
      <c r="B131" s="167"/>
      <c r="C131" s="167"/>
    </row>
    <row r="132" spans="1:3">
      <c r="A132" s="167"/>
      <c r="B132" s="167"/>
      <c r="C132" s="167"/>
    </row>
    <row r="134" spans="1:3">
      <c r="A134" s="2"/>
    </row>
  </sheetData>
  <mergeCells count="70">
    <mergeCell ref="A131:A132"/>
    <mergeCell ref="B131:B132"/>
    <mergeCell ref="C131:C132"/>
    <mergeCell ref="A129:A130"/>
    <mergeCell ref="B129:B130"/>
    <mergeCell ref="C129:C130"/>
    <mergeCell ref="A127:A128"/>
    <mergeCell ref="B127:B128"/>
    <mergeCell ref="C127:C128"/>
    <mergeCell ref="A125:A126"/>
    <mergeCell ref="B125:B126"/>
    <mergeCell ref="C125:C126"/>
    <mergeCell ref="A123:A124"/>
    <mergeCell ref="B123:B124"/>
    <mergeCell ref="C123:C124"/>
    <mergeCell ref="A121:A122"/>
    <mergeCell ref="B121:B122"/>
    <mergeCell ref="C121:C122"/>
    <mergeCell ref="A119:A120"/>
    <mergeCell ref="B119:B120"/>
    <mergeCell ref="C119:C120"/>
    <mergeCell ref="A117:A118"/>
    <mergeCell ref="B117:B118"/>
    <mergeCell ref="C117:C118"/>
    <mergeCell ref="A115:A116"/>
    <mergeCell ref="B115:B116"/>
    <mergeCell ref="C115:C116"/>
    <mergeCell ref="A113:A114"/>
    <mergeCell ref="B113:B114"/>
    <mergeCell ref="C113:C114"/>
    <mergeCell ref="A111:A112"/>
    <mergeCell ref="B111:B112"/>
    <mergeCell ref="C111:C112"/>
    <mergeCell ref="A109:A110"/>
    <mergeCell ref="B109:B110"/>
    <mergeCell ref="C109:C110"/>
    <mergeCell ref="A107:A108"/>
    <mergeCell ref="B107:B108"/>
    <mergeCell ref="C107:C108"/>
    <mergeCell ref="A105:A106"/>
    <mergeCell ref="B105:B106"/>
    <mergeCell ref="C105:C106"/>
    <mergeCell ref="A103:A104"/>
    <mergeCell ref="B103:B104"/>
    <mergeCell ref="C103:C104"/>
    <mergeCell ref="A98:A99"/>
    <mergeCell ref="B98:B99"/>
    <mergeCell ref="C98:C99"/>
    <mergeCell ref="A85:A86"/>
    <mergeCell ref="B85:B86"/>
    <mergeCell ref="C85:C86"/>
    <mergeCell ref="A83:A84"/>
    <mergeCell ref="B83:B84"/>
    <mergeCell ref="C83:C84"/>
    <mergeCell ref="A81:A82"/>
    <mergeCell ref="B81:B82"/>
    <mergeCell ref="C81:C82"/>
    <mergeCell ref="A76:A77"/>
    <mergeCell ref="B76:B77"/>
    <mergeCell ref="C76:C77"/>
    <mergeCell ref="B1:C1"/>
    <mergeCell ref="A70:A71"/>
    <mergeCell ref="B70:B71"/>
    <mergeCell ref="C70:C71"/>
    <mergeCell ref="A74:A75"/>
    <mergeCell ref="B74:B75"/>
    <mergeCell ref="C74:C75"/>
    <mergeCell ref="A72:A73"/>
    <mergeCell ref="B72:B73"/>
    <mergeCell ref="C72:C7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5A943-7D48-CA45-92A7-901B0885F1C9}">
  <dimension ref="A1:Q125"/>
  <sheetViews>
    <sheetView zoomScaleNormal="100" workbookViewId="0">
      <selection activeCell="C6" sqref="C6"/>
    </sheetView>
  </sheetViews>
  <sheetFormatPr baseColWidth="10" defaultRowHeight="16"/>
  <cols>
    <col min="1" max="1" width="14.6640625" bestFit="1" customWidth="1"/>
    <col min="4" max="4" width="9.1640625" style="153" bestFit="1" customWidth="1"/>
    <col min="5" max="17" width="10.83203125" style="153"/>
  </cols>
  <sheetData>
    <row r="1" spans="1:4">
      <c r="A1" s="4"/>
      <c r="B1" s="160" t="s">
        <v>165</v>
      </c>
      <c r="C1" s="160"/>
    </row>
    <row r="2" spans="1:4">
      <c r="A2" s="19"/>
      <c r="B2" s="26">
        <v>2020</v>
      </c>
      <c r="C2" s="26">
        <v>2021</v>
      </c>
    </row>
    <row r="3" spans="1:4">
      <c r="A3" s="29" t="s">
        <v>3</v>
      </c>
      <c r="B3" s="23">
        <v>11283</v>
      </c>
      <c r="C3" s="23">
        <v>11188</v>
      </c>
      <c r="D3" s="156">
        <f>C3/$C$60</f>
        <v>0.16065018236121881</v>
      </c>
    </row>
    <row r="4" spans="1:4">
      <c r="A4" s="28" t="s">
        <v>46</v>
      </c>
      <c r="B4" s="20">
        <v>9460</v>
      </c>
      <c r="C4" s="20">
        <v>9619</v>
      </c>
      <c r="D4" s="156">
        <f t="shared" ref="D4:D7" si="0">C4/$C$60</f>
        <v>0.13812067430573505</v>
      </c>
    </row>
    <row r="5" spans="1:4">
      <c r="A5" s="28" t="s">
        <v>15</v>
      </c>
      <c r="B5" s="23">
        <v>9213</v>
      </c>
      <c r="C5" s="23">
        <v>9125</v>
      </c>
      <c r="D5" s="156">
        <f t="shared" si="0"/>
        <v>0.13102725366876311</v>
      </c>
    </row>
    <row r="6" spans="1:4">
      <c r="A6" s="28" t="s">
        <v>23</v>
      </c>
      <c r="B6" s="20">
        <v>3889</v>
      </c>
      <c r="C6" s="20">
        <v>3988</v>
      </c>
      <c r="D6" s="156">
        <f t="shared" si="0"/>
        <v>5.7264294534907098E-2</v>
      </c>
    </row>
    <row r="7" spans="1:4">
      <c r="A7" s="28" t="s">
        <v>67</v>
      </c>
      <c r="B7" s="23">
        <v>3997</v>
      </c>
      <c r="C7" s="23">
        <v>3971</v>
      </c>
      <c r="D7" s="156">
        <f t="shared" si="0"/>
        <v>5.7020188966428305E-2</v>
      </c>
    </row>
    <row r="8" spans="1:4">
      <c r="A8" s="29" t="s">
        <v>28</v>
      </c>
      <c r="B8" s="23">
        <v>2940</v>
      </c>
      <c r="C8" s="23">
        <v>2905</v>
      </c>
    </row>
    <row r="9" spans="1:4">
      <c r="A9" s="28" t="s">
        <v>69</v>
      </c>
      <c r="B9" s="23">
        <v>2779</v>
      </c>
      <c r="C9" s="23">
        <v>2718</v>
      </c>
    </row>
    <row r="10" spans="1:4">
      <c r="A10" s="28" t="s">
        <v>68</v>
      </c>
      <c r="B10" s="23">
        <v>2438</v>
      </c>
      <c r="C10" s="23">
        <v>2415</v>
      </c>
    </row>
    <row r="11" spans="1:4">
      <c r="A11" s="28" t="s">
        <v>66</v>
      </c>
      <c r="B11" s="23">
        <v>1991</v>
      </c>
      <c r="C11" s="23">
        <v>2392</v>
      </c>
    </row>
    <row r="12" spans="1:4">
      <c r="A12" s="29" t="s">
        <v>21</v>
      </c>
      <c r="B12" s="23">
        <v>1691</v>
      </c>
      <c r="C12" s="23">
        <v>1770</v>
      </c>
    </row>
    <row r="13" spans="1:4">
      <c r="A13" s="29" t="s">
        <v>19</v>
      </c>
      <c r="B13" s="23">
        <v>1663</v>
      </c>
      <c r="C13" s="23">
        <v>1665</v>
      </c>
    </row>
    <row r="14" spans="1:4">
      <c r="A14" s="29" t="s">
        <v>50</v>
      </c>
      <c r="B14" s="23">
        <v>1470</v>
      </c>
      <c r="C14" s="23">
        <v>1489</v>
      </c>
    </row>
    <row r="15" spans="1:4">
      <c r="A15" s="28" t="s">
        <v>44</v>
      </c>
      <c r="B15" s="23">
        <v>1493</v>
      </c>
      <c r="C15" s="23">
        <v>1323</v>
      </c>
    </row>
    <row r="16" spans="1:4">
      <c r="A16" s="28" t="s">
        <v>43</v>
      </c>
      <c r="B16" s="23">
        <v>389</v>
      </c>
      <c r="C16" s="23">
        <v>1207</v>
      </c>
    </row>
    <row r="17" spans="1:16">
      <c r="A17" s="29" t="s">
        <v>17</v>
      </c>
      <c r="B17" s="23">
        <v>1199</v>
      </c>
      <c r="C17" s="23">
        <v>1193</v>
      </c>
    </row>
    <row r="18" spans="1:16">
      <c r="A18" s="28" t="s">
        <v>18</v>
      </c>
      <c r="B18" s="23">
        <v>1271</v>
      </c>
      <c r="C18" s="23">
        <v>1124</v>
      </c>
    </row>
    <row r="19" spans="1:16">
      <c r="A19" s="28" t="s">
        <v>38</v>
      </c>
      <c r="B19" s="23">
        <v>899</v>
      </c>
      <c r="C19" s="23">
        <v>911</v>
      </c>
    </row>
    <row r="20" spans="1:16">
      <c r="A20" s="29" t="s">
        <v>5</v>
      </c>
      <c r="B20" s="23">
        <v>931</v>
      </c>
      <c r="C20" s="23">
        <v>791</v>
      </c>
    </row>
    <row r="21" spans="1:16">
      <c r="A21" s="29" t="s">
        <v>14</v>
      </c>
      <c r="B21" s="23">
        <v>762</v>
      </c>
      <c r="C21" s="23">
        <v>752</v>
      </c>
    </row>
    <row r="22" spans="1:16">
      <c r="A22" s="29" t="s">
        <v>29</v>
      </c>
      <c r="B22" s="23">
        <v>781</v>
      </c>
      <c r="C22" s="23">
        <v>736</v>
      </c>
      <c r="P22"/>
    </row>
    <row r="23" spans="1:16">
      <c r="A23" s="28" t="s">
        <v>12</v>
      </c>
      <c r="B23" s="23">
        <v>569</v>
      </c>
      <c r="C23" s="23">
        <v>636</v>
      </c>
    </row>
    <row r="24" spans="1:16">
      <c r="A24" s="29" t="s">
        <v>34</v>
      </c>
      <c r="B24" s="23">
        <v>603</v>
      </c>
      <c r="C24" s="23">
        <v>614</v>
      </c>
    </row>
    <row r="25" spans="1:16">
      <c r="A25" s="28" t="s">
        <v>8</v>
      </c>
      <c r="B25" s="20">
        <v>616</v>
      </c>
      <c r="C25" s="20">
        <v>599</v>
      </c>
    </row>
    <row r="26" spans="1:16">
      <c r="A26" s="29" t="s">
        <v>48</v>
      </c>
      <c r="B26" s="23">
        <v>611</v>
      </c>
      <c r="C26" s="23">
        <v>590</v>
      </c>
    </row>
    <row r="27" spans="1:16">
      <c r="A27" s="29" t="s">
        <v>25</v>
      </c>
      <c r="B27" s="23">
        <v>631</v>
      </c>
      <c r="C27" s="23">
        <v>585</v>
      </c>
    </row>
    <row r="28" spans="1:16">
      <c r="A28" s="29" t="s">
        <v>11</v>
      </c>
      <c r="B28" s="23">
        <v>480</v>
      </c>
      <c r="C28" s="23">
        <v>513</v>
      </c>
      <c r="I28" s="154"/>
    </row>
    <row r="29" spans="1:16">
      <c r="A29" s="29" t="s">
        <v>10</v>
      </c>
      <c r="B29" s="23">
        <v>540</v>
      </c>
      <c r="C29" s="23">
        <v>508</v>
      </c>
    </row>
    <row r="30" spans="1:16">
      <c r="A30" s="29" t="s">
        <v>30</v>
      </c>
      <c r="B30" s="23">
        <v>479</v>
      </c>
      <c r="C30" s="23">
        <v>473</v>
      </c>
    </row>
    <row r="31" spans="1:16">
      <c r="A31" s="29" t="s">
        <v>40</v>
      </c>
      <c r="B31" s="23">
        <v>487</v>
      </c>
      <c r="C31" s="23">
        <v>461</v>
      </c>
    </row>
    <row r="32" spans="1:16">
      <c r="A32" s="29" t="s">
        <v>22</v>
      </c>
      <c r="B32" s="23">
        <v>351</v>
      </c>
      <c r="C32" s="23">
        <v>335</v>
      </c>
    </row>
    <row r="33" spans="1:16">
      <c r="A33" s="29" t="s">
        <v>7</v>
      </c>
      <c r="B33" s="23">
        <v>277</v>
      </c>
      <c r="C33" s="23">
        <v>276</v>
      </c>
    </row>
    <row r="34" spans="1:16">
      <c r="A34" s="28" t="s">
        <v>39</v>
      </c>
      <c r="B34" s="23">
        <v>300</v>
      </c>
      <c r="C34" s="23">
        <v>267</v>
      </c>
    </row>
    <row r="35" spans="1:16">
      <c r="A35" s="29" t="s">
        <v>7</v>
      </c>
      <c r="B35" s="23">
        <v>261</v>
      </c>
      <c r="C35" s="23">
        <v>255</v>
      </c>
    </row>
    <row r="36" spans="1:16">
      <c r="A36" s="29" t="s">
        <v>45</v>
      </c>
      <c r="B36" s="23">
        <v>230</v>
      </c>
      <c r="C36" s="23">
        <v>221</v>
      </c>
    </row>
    <row r="37" spans="1:16">
      <c r="A37" s="29" t="s">
        <v>7</v>
      </c>
      <c r="B37" s="23">
        <v>213</v>
      </c>
      <c r="C37" s="23">
        <v>203</v>
      </c>
    </row>
    <row r="38" spans="1:16">
      <c r="A38" s="29" t="s">
        <v>57</v>
      </c>
      <c r="B38" s="23">
        <v>196</v>
      </c>
      <c r="C38" s="23">
        <v>193</v>
      </c>
    </row>
    <row r="39" spans="1:16">
      <c r="A39" s="29" t="s">
        <v>26</v>
      </c>
      <c r="B39" s="23">
        <v>194</v>
      </c>
      <c r="C39" s="23">
        <v>184</v>
      </c>
    </row>
    <row r="40" spans="1:16">
      <c r="A40" s="28" t="s">
        <v>42</v>
      </c>
      <c r="B40" s="23">
        <v>207</v>
      </c>
      <c r="C40" s="23">
        <v>181</v>
      </c>
    </row>
    <row r="41" spans="1:16">
      <c r="A41" s="29" t="s">
        <v>7</v>
      </c>
      <c r="B41" s="23">
        <v>188</v>
      </c>
      <c r="C41" s="23">
        <v>177</v>
      </c>
    </row>
    <row r="42" spans="1:16">
      <c r="A42" s="29" t="s">
        <v>63</v>
      </c>
      <c r="B42" s="23">
        <v>183</v>
      </c>
      <c r="C42" s="23">
        <v>151</v>
      </c>
    </row>
    <row r="43" spans="1:16">
      <c r="A43" s="28" t="s">
        <v>54</v>
      </c>
      <c r="B43" s="20">
        <v>114</v>
      </c>
      <c r="C43" s="20">
        <v>109</v>
      </c>
    </row>
    <row r="44" spans="1:16">
      <c r="A44" s="29" t="s">
        <v>7</v>
      </c>
      <c r="B44" s="23">
        <v>104</v>
      </c>
      <c r="C44" s="23">
        <v>109</v>
      </c>
    </row>
    <row r="45" spans="1:16">
      <c r="A45" s="29" t="s">
        <v>61</v>
      </c>
      <c r="B45" s="23">
        <v>73</v>
      </c>
      <c r="C45" s="23">
        <v>109</v>
      </c>
    </row>
    <row r="46" spans="1:16">
      <c r="A46" s="29" t="s">
        <v>60</v>
      </c>
      <c r="B46" s="23">
        <v>117</v>
      </c>
      <c r="C46" s="23">
        <v>98</v>
      </c>
    </row>
    <row r="47" spans="1:16">
      <c r="A47" s="29" t="s">
        <v>9</v>
      </c>
      <c r="B47" s="23">
        <v>101</v>
      </c>
      <c r="C47" s="23">
        <v>98</v>
      </c>
      <c r="P47"/>
    </row>
    <row r="48" spans="1:16">
      <c r="A48" s="29" t="s">
        <v>62</v>
      </c>
      <c r="B48" s="23">
        <v>106</v>
      </c>
      <c r="C48" s="23">
        <v>96</v>
      </c>
    </row>
    <row r="49" spans="1:15">
      <c r="A49" s="28" t="s">
        <v>65</v>
      </c>
      <c r="B49" s="23">
        <v>114</v>
      </c>
      <c r="C49" s="23">
        <v>93</v>
      </c>
    </row>
    <row r="50" spans="1:15">
      <c r="A50" s="29" t="s">
        <v>59</v>
      </c>
      <c r="B50" s="23">
        <v>73</v>
      </c>
      <c r="C50" s="23">
        <v>68</v>
      </c>
    </row>
    <row r="51" spans="1:15">
      <c r="A51" s="29" t="s">
        <v>4</v>
      </c>
      <c r="B51" s="23">
        <v>71</v>
      </c>
      <c r="C51" s="23">
        <v>66</v>
      </c>
      <c r="O51"/>
    </row>
    <row r="52" spans="1:15">
      <c r="A52" s="29" t="s">
        <v>58</v>
      </c>
      <c r="B52" s="23">
        <v>42</v>
      </c>
      <c r="C52" s="23">
        <v>45</v>
      </c>
    </row>
    <row r="53" spans="1:15">
      <c r="A53" s="29" t="s">
        <v>35</v>
      </c>
      <c r="B53" s="23">
        <v>23</v>
      </c>
      <c r="C53" s="23">
        <v>23</v>
      </c>
      <c r="L53"/>
    </row>
    <row r="54" spans="1:15">
      <c r="A54" s="29" t="s">
        <v>7</v>
      </c>
      <c r="B54" s="23">
        <v>25</v>
      </c>
      <c r="C54" s="23">
        <v>22</v>
      </c>
    </row>
    <row r="55" spans="1:15">
      <c r="A55" s="29" t="s">
        <v>2</v>
      </c>
      <c r="B55" s="23">
        <v>1</v>
      </c>
      <c r="C55" s="23">
        <v>2</v>
      </c>
    </row>
    <row r="56" spans="1:15">
      <c r="A56" s="28"/>
      <c r="B56" s="20"/>
      <c r="C56" s="20"/>
    </row>
    <row r="57" spans="1:15">
      <c r="A57" s="28"/>
      <c r="B57" s="20"/>
      <c r="C57" s="20"/>
    </row>
    <row r="58" spans="1:15">
      <c r="A58" s="28"/>
      <c r="B58" s="20"/>
      <c r="C58" s="20"/>
    </row>
    <row r="59" spans="1:15">
      <c r="A59" s="28"/>
      <c r="B59" s="20"/>
      <c r="C59" s="20"/>
    </row>
    <row r="60" spans="1:15">
      <c r="A60" s="31" t="s">
        <v>55</v>
      </c>
      <c r="B60" s="30">
        <f>SUM(B3:B55)</f>
        <v>69119</v>
      </c>
      <c r="C60" s="30">
        <f>SUM(C3:C55)</f>
        <v>69642</v>
      </c>
    </row>
    <row r="61" spans="1:15">
      <c r="A61" s="164"/>
      <c r="B61" s="164"/>
      <c r="C61" s="164"/>
    </row>
    <row r="62" spans="1:15">
      <c r="A62" s="164"/>
      <c r="B62" s="164"/>
      <c r="C62" s="164"/>
    </row>
    <row r="63" spans="1:15">
      <c r="A63" s="164"/>
      <c r="B63" s="164"/>
      <c r="C63" s="164"/>
    </row>
    <row r="64" spans="1:15">
      <c r="A64" s="164"/>
      <c r="B64" s="164"/>
      <c r="C64" s="164"/>
    </row>
    <row r="65" spans="1:3">
      <c r="A65" s="164"/>
      <c r="B65" s="164"/>
      <c r="C65" s="164"/>
    </row>
    <row r="66" spans="1:3">
      <c r="A66" s="164"/>
      <c r="B66" s="164"/>
      <c r="C66" s="164"/>
    </row>
    <row r="67" spans="1:3">
      <c r="A67" s="164"/>
      <c r="B67" s="164"/>
      <c r="C67" s="164"/>
    </row>
    <row r="68" spans="1:3">
      <c r="A68" s="164"/>
      <c r="B68" s="164"/>
      <c r="C68" s="164"/>
    </row>
    <row r="70" spans="1:3">
      <c r="A70" s="2"/>
    </row>
    <row r="72" spans="1:3">
      <c r="A72" s="165"/>
      <c r="B72" s="165"/>
      <c r="C72" s="165"/>
    </row>
    <row r="73" spans="1:3">
      <c r="A73" s="165"/>
      <c r="B73" s="165"/>
      <c r="C73" s="165"/>
    </row>
    <row r="74" spans="1:3">
      <c r="A74" s="164"/>
      <c r="B74" s="164"/>
      <c r="C74" s="164"/>
    </row>
    <row r="75" spans="1:3">
      <c r="A75" s="164"/>
      <c r="B75" s="164"/>
      <c r="C75" s="164"/>
    </row>
    <row r="76" spans="1:3">
      <c r="A76" s="164"/>
      <c r="B76" s="164"/>
      <c r="C76" s="164"/>
    </row>
    <row r="77" spans="1:3">
      <c r="A77" s="164"/>
      <c r="B77" s="164"/>
      <c r="C77" s="164"/>
    </row>
    <row r="79" spans="1:3">
      <c r="A79" s="2"/>
    </row>
    <row r="81" spans="1:3">
      <c r="A81" s="1"/>
    </row>
    <row r="83" spans="1:3">
      <c r="A83" s="2"/>
    </row>
    <row r="85" spans="1:3">
      <c r="A85" s="2"/>
    </row>
    <row r="87" spans="1:3">
      <c r="A87" s="1"/>
    </row>
    <row r="89" spans="1:3">
      <c r="A89" s="165"/>
      <c r="B89" s="165"/>
      <c r="C89" s="165"/>
    </row>
    <row r="90" spans="1:3">
      <c r="A90" s="165"/>
      <c r="B90" s="165"/>
      <c r="C90" s="165"/>
    </row>
    <row r="92" spans="1:3">
      <c r="A92" s="2"/>
    </row>
    <row r="94" spans="1:3">
      <c r="A94" s="164"/>
      <c r="B94" s="164"/>
      <c r="C94" s="164"/>
    </row>
    <row r="95" spans="1:3">
      <c r="A95" s="164"/>
      <c r="B95" s="164"/>
      <c r="C95" s="164"/>
    </row>
    <row r="96" spans="1:3">
      <c r="A96" s="164"/>
      <c r="B96" s="164"/>
      <c r="C96" s="164"/>
    </row>
    <row r="97" spans="1:3">
      <c r="A97" s="164"/>
      <c r="B97" s="164"/>
      <c r="C97" s="164"/>
    </row>
    <row r="98" spans="1:3">
      <c r="A98" s="164"/>
      <c r="B98" s="164"/>
      <c r="C98" s="164"/>
    </row>
    <row r="99" spans="1:3">
      <c r="A99" s="164"/>
      <c r="B99" s="164"/>
      <c r="C99" s="164"/>
    </row>
    <row r="100" spans="1:3">
      <c r="A100" s="165"/>
      <c r="B100" s="165"/>
      <c r="C100" s="165"/>
    </row>
    <row r="101" spans="1:3">
      <c r="A101" s="165"/>
      <c r="B101" s="165"/>
      <c r="C101" s="165"/>
    </row>
    <row r="102" spans="1:3">
      <c r="A102" s="164"/>
      <c r="B102" s="164"/>
      <c r="C102" s="164"/>
    </row>
    <row r="103" spans="1:3">
      <c r="A103" s="164"/>
      <c r="B103" s="164"/>
      <c r="C103" s="164"/>
    </row>
    <row r="104" spans="1:3">
      <c r="A104" s="165"/>
      <c r="B104" s="165"/>
      <c r="C104" s="165"/>
    </row>
    <row r="105" spans="1:3">
      <c r="A105" s="165"/>
      <c r="B105" s="165"/>
      <c r="C105" s="165"/>
    </row>
    <row r="106" spans="1:3">
      <c r="A106" s="165"/>
      <c r="B106" s="165"/>
      <c r="C106" s="165"/>
    </row>
    <row r="107" spans="1:3">
      <c r="A107" s="165"/>
      <c r="B107" s="165"/>
      <c r="C107" s="165"/>
    </row>
    <row r="108" spans="1:3">
      <c r="A108" s="166"/>
      <c r="B108" s="164"/>
      <c r="C108" s="164"/>
    </row>
    <row r="109" spans="1:3">
      <c r="A109" s="166"/>
      <c r="B109" s="164"/>
      <c r="C109" s="164"/>
    </row>
    <row r="110" spans="1:3">
      <c r="A110" s="166"/>
      <c r="B110" s="164"/>
      <c r="C110" s="164"/>
    </row>
    <row r="111" spans="1:3">
      <c r="A111" s="166"/>
      <c r="B111" s="164"/>
      <c r="C111" s="164"/>
    </row>
    <row r="112" spans="1:3">
      <c r="A112" s="164"/>
      <c r="B112" s="164"/>
      <c r="C112" s="164"/>
    </row>
    <row r="113" spans="1:3">
      <c r="A113" s="164"/>
      <c r="B113" s="164"/>
      <c r="C113" s="164"/>
    </row>
    <row r="114" spans="1:3">
      <c r="A114" s="166"/>
      <c r="B114" s="164"/>
      <c r="C114" s="164"/>
    </row>
    <row r="115" spans="1:3">
      <c r="A115" s="166"/>
      <c r="B115" s="164"/>
      <c r="C115" s="164"/>
    </row>
    <row r="116" spans="1:3">
      <c r="A116" s="166"/>
      <c r="B116" s="164"/>
      <c r="C116" s="164"/>
    </row>
    <row r="117" spans="1:3">
      <c r="A117" s="166"/>
      <c r="B117" s="164"/>
      <c r="C117" s="164"/>
    </row>
    <row r="118" spans="1:3">
      <c r="A118" s="166"/>
      <c r="B118" s="164"/>
      <c r="C118" s="164"/>
    </row>
    <row r="119" spans="1:3">
      <c r="A119" s="166"/>
      <c r="B119" s="164"/>
      <c r="C119" s="164"/>
    </row>
    <row r="120" spans="1:3">
      <c r="A120" s="168"/>
      <c r="B120" s="168"/>
      <c r="C120" s="168"/>
    </row>
    <row r="121" spans="1:3">
      <c r="A121" s="168"/>
      <c r="B121" s="168"/>
      <c r="C121" s="168"/>
    </row>
    <row r="122" spans="1:3">
      <c r="A122" s="167"/>
      <c r="B122" s="167"/>
      <c r="C122" s="167"/>
    </row>
    <row r="123" spans="1:3">
      <c r="A123" s="167"/>
      <c r="B123" s="167"/>
      <c r="C123" s="167"/>
    </row>
    <row r="125" spans="1:3">
      <c r="A125" s="2"/>
    </row>
  </sheetData>
  <autoFilter ref="A2:C55" xr:uid="{C4E5A943-7D48-CA45-92A7-901B0885F1C9}">
    <sortState xmlns:xlrd2="http://schemas.microsoft.com/office/spreadsheetml/2017/richdata2" ref="A3:C55">
      <sortCondition descending="1" ref="C2:C55"/>
    </sortState>
  </autoFilter>
  <mergeCells count="70">
    <mergeCell ref="A122:A123"/>
    <mergeCell ref="B122:B123"/>
    <mergeCell ref="C122:C123"/>
    <mergeCell ref="A118:A119"/>
    <mergeCell ref="B118:B119"/>
    <mergeCell ref="C118:C119"/>
    <mergeCell ref="A120:A121"/>
    <mergeCell ref="B120:B121"/>
    <mergeCell ref="C120:C121"/>
    <mergeCell ref="A114:A115"/>
    <mergeCell ref="B114:B115"/>
    <mergeCell ref="C114:C115"/>
    <mergeCell ref="A116:A117"/>
    <mergeCell ref="B116:B117"/>
    <mergeCell ref="C116:C117"/>
    <mergeCell ref="A110:A111"/>
    <mergeCell ref="B110:B111"/>
    <mergeCell ref="C110:C111"/>
    <mergeCell ref="A112:A113"/>
    <mergeCell ref="B112:B113"/>
    <mergeCell ref="C112:C113"/>
    <mergeCell ref="A106:A107"/>
    <mergeCell ref="B106:B107"/>
    <mergeCell ref="C106:C107"/>
    <mergeCell ref="A108:A109"/>
    <mergeCell ref="B108:B109"/>
    <mergeCell ref="C108:C109"/>
    <mergeCell ref="A102:A103"/>
    <mergeCell ref="B102:B103"/>
    <mergeCell ref="C102:C103"/>
    <mergeCell ref="A104:A105"/>
    <mergeCell ref="B104:B105"/>
    <mergeCell ref="C104:C105"/>
    <mergeCell ref="A98:A99"/>
    <mergeCell ref="B98:B99"/>
    <mergeCell ref="C98:C99"/>
    <mergeCell ref="A100:A101"/>
    <mergeCell ref="B100:B101"/>
    <mergeCell ref="C100:C101"/>
    <mergeCell ref="A94:A95"/>
    <mergeCell ref="B94:B95"/>
    <mergeCell ref="C94:C95"/>
    <mergeCell ref="A96:A97"/>
    <mergeCell ref="B96:B97"/>
    <mergeCell ref="C96:C97"/>
    <mergeCell ref="A76:A77"/>
    <mergeCell ref="B76:B77"/>
    <mergeCell ref="C76:C77"/>
    <mergeCell ref="A89:A90"/>
    <mergeCell ref="B89:B90"/>
    <mergeCell ref="C89:C90"/>
    <mergeCell ref="A72:A73"/>
    <mergeCell ref="B72:B73"/>
    <mergeCell ref="C72:C73"/>
    <mergeCell ref="A74:A75"/>
    <mergeCell ref="B74:B75"/>
    <mergeCell ref="C74:C75"/>
    <mergeCell ref="A65:A66"/>
    <mergeCell ref="B65:B66"/>
    <mergeCell ref="C65:C66"/>
    <mergeCell ref="A67:A68"/>
    <mergeCell ref="B67:B68"/>
    <mergeCell ref="C67:C68"/>
    <mergeCell ref="B1:C1"/>
    <mergeCell ref="A61:A62"/>
    <mergeCell ref="B61:B62"/>
    <mergeCell ref="C61:C62"/>
    <mergeCell ref="A63:A64"/>
    <mergeCell ref="B63:B64"/>
    <mergeCell ref="C63:C6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F0EE1-1BB8-A044-881D-40BA4BDEFCBD}">
  <dimension ref="A1:O75"/>
  <sheetViews>
    <sheetView zoomScaleNormal="100" workbookViewId="0">
      <selection activeCell="L19" sqref="L19"/>
    </sheetView>
  </sheetViews>
  <sheetFormatPr baseColWidth="10" defaultRowHeight="16"/>
  <cols>
    <col min="1" max="1" width="15.6640625" bestFit="1" customWidth="1"/>
    <col min="2" max="2" width="9.6640625" customWidth="1"/>
    <col min="3" max="3" width="31" customWidth="1"/>
    <col min="4" max="4" width="27" customWidth="1"/>
    <col min="6" max="6" width="15.1640625" bestFit="1" customWidth="1"/>
    <col min="7" max="7" width="17.33203125" bestFit="1" customWidth="1"/>
    <col min="9" max="9" width="13.6640625" bestFit="1" customWidth="1"/>
    <col min="10" max="10" width="36.5" bestFit="1" customWidth="1"/>
    <col min="11" max="11" width="36.5" customWidth="1"/>
    <col min="12" max="12" width="23.33203125" customWidth="1"/>
  </cols>
  <sheetData>
    <row r="1" spans="1:13" ht="17" thickBot="1">
      <c r="E1" s="171" t="s">
        <v>127</v>
      </c>
      <c r="F1" s="172"/>
      <c r="G1" s="173"/>
    </row>
    <row r="2" spans="1:13" ht="17" thickBot="1">
      <c r="B2" s="169" t="s">
        <v>166</v>
      </c>
      <c r="C2" s="170"/>
      <c r="D2" s="148"/>
      <c r="E2" s="118" t="s">
        <v>129</v>
      </c>
      <c r="F2" s="118" t="s">
        <v>128</v>
      </c>
      <c r="G2" s="119" t="s">
        <v>126</v>
      </c>
      <c r="I2" s="174" t="s">
        <v>150</v>
      </c>
      <c r="J2" s="175"/>
      <c r="K2" s="175"/>
      <c r="L2" s="176"/>
    </row>
    <row r="3" spans="1:13">
      <c r="A3" s="95"/>
      <c r="B3" s="100">
        <v>2021</v>
      </c>
      <c r="C3" s="101" t="s">
        <v>125</v>
      </c>
      <c r="D3" s="80"/>
      <c r="E3" s="115">
        <v>1</v>
      </c>
      <c r="F3" s="116" t="s">
        <v>3</v>
      </c>
      <c r="G3" s="117">
        <v>17755</v>
      </c>
      <c r="I3" s="124" t="s">
        <v>151</v>
      </c>
      <c r="J3" s="94" t="s">
        <v>148</v>
      </c>
      <c r="K3" s="94" t="s">
        <v>149</v>
      </c>
      <c r="L3" s="125" t="s">
        <v>152</v>
      </c>
    </row>
    <row r="4" spans="1:13">
      <c r="A4" s="96" t="s">
        <v>1</v>
      </c>
      <c r="B4" s="102">
        <f>SUM(B5:B8)</f>
        <v>21636</v>
      </c>
      <c r="C4" s="103">
        <f>B4/$B$75</f>
        <v>0.21274127098061965</v>
      </c>
      <c r="D4" s="149"/>
      <c r="E4" s="114">
        <v>2</v>
      </c>
      <c r="F4" s="111" t="s">
        <v>23</v>
      </c>
      <c r="G4" s="109">
        <v>16462</v>
      </c>
      <c r="I4" s="122">
        <v>1</v>
      </c>
      <c r="J4" s="93" t="s">
        <v>147</v>
      </c>
      <c r="K4" s="93" t="s">
        <v>139</v>
      </c>
      <c r="L4" s="123">
        <v>1240000</v>
      </c>
      <c r="M4" s="121"/>
    </row>
    <row r="5" spans="1:13">
      <c r="A5" s="97" t="s">
        <v>17</v>
      </c>
      <c r="B5" s="104">
        <v>2046</v>
      </c>
      <c r="C5" s="105">
        <f>B5/$B$75</f>
        <v>2.0117796285188935E-2</v>
      </c>
      <c r="D5" s="150"/>
      <c r="E5" s="114">
        <v>3</v>
      </c>
      <c r="F5" s="111" t="s">
        <v>46</v>
      </c>
      <c r="G5" s="109">
        <v>7105</v>
      </c>
      <c r="H5" s="120"/>
      <c r="I5" s="122">
        <v>2</v>
      </c>
      <c r="J5" s="93" t="s">
        <v>134</v>
      </c>
      <c r="K5" s="93" t="s">
        <v>140</v>
      </c>
      <c r="L5" s="123">
        <v>971000</v>
      </c>
      <c r="M5" s="121"/>
    </row>
    <row r="6" spans="1:13">
      <c r="A6" s="97" t="s">
        <v>2</v>
      </c>
      <c r="B6" s="104">
        <v>220</v>
      </c>
      <c r="C6" s="105">
        <f t="shared" ref="C6:C69" si="0">B6/$B$75</f>
        <v>2.1632039016332189E-3</v>
      </c>
      <c r="D6" s="150"/>
      <c r="E6" s="114">
        <v>4</v>
      </c>
      <c r="F6" s="111" t="s">
        <v>8</v>
      </c>
      <c r="G6" s="109">
        <v>4836</v>
      </c>
      <c r="H6" s="120"/>
      <c r="I6" s="122">
        <v>3</v>
      </c>
      <c r="J6" s="93" t="s">
        <v>136</v>
      </c>
      <c r="K6" s="93" t="s">
        <v>142</v>
      </c>
      <c r="L6" s="123">
        <v>922000</v>
      </c>
      <c r="M6" s="121"/>
    </row>
    <row r="7" spans="1:13">
      <c r="A7" s="97" t="s">
        <v>19</v>
      </c>
      <c r="B7" s="104">
        <v>1615</v>
      </c>
      <c r="C7" s="105">
        <f t="shared" si="0"/>
        <v>1.587988318698931E-2</v>
      </c>
      <c r="D7" s="150"/>
      <c r="E7" s="114">
        <v>5</v>
      </c>
      <c r="F7" s="112" t="s">
        <v>81</v>
      </c>
      <c r="G7" s="108">
        <v>3518</v>
      </c>
      <c r="I7" s="122">
        <v>4</v>
      </c>
      <c r="J7" s="93" t="s">
        <v>135</v>
      </c>
      <c r="K7" s="93" t="s">
        <v>141</v>
      </c>
      <c r="L7" s="123">
        <v>840000</v>
      </c>
      <c r="M7" s="121"/>
    </row>
    <row r="8" spans="1:13">
      <c r="A8" s="97" t="s">
        <v>3</v>
      </c>
      <c r="B8" s="104">
        <v>17755</v>
      </c>
      <c r="C8" s="105">
        <f t="shared" si="0"/>
        <v>0.17458038760680819</v>
      </c>
      <c r="D8" s="150"/>
      <c r="E8" s="114">
        <v>6</v>
      </c>
      <c r="F8" s="112" t="s">
        <v>93</v>
      </c>
      <c r="G8" s="108">
        <v>3482</v>
      </c>
      <c r="I8" s="122">
        <v>5</v>
      </c>
      <c r="J8" s="93" t="s">
        <v>137</v>
      </c>
      <c r="K8" s="93" t="s">
        <v>143</v>
      </c>
      <c r="L8" s="123">
        <v>800000</v>
      </c>
      <c r="M8" s="121"/>
    </row>
    <row r="9" spans="1:13">
      <c r="A9" s="96" t="s">
        <v>20</v>
      </c>
      <c r="B9" s="102">
        <f>SUM(B10:B19)</f>
        <v>13983</v>
      </c>
      <c r="C9" s="103">
        <f t="shared" si="0"/>
        <v>0.13749127343880591</v>
      </c>
      <c r="D9" s="149"/>
      <c r="E9" s="114">
        <v>7</v>
      </c>
      <c r="F9" s="112" t="s">
        <v>15</v>
      </c>
      <c r="G9" s="108">
        <v>3327</v>
      </c>
      <c r="I9" s="122">
        <v>6</v>
      </c>
      <c r="J9" s="93" t="s">
        <v>138</v>
      </c>
      <c r="K9" s="93" t="s">
        <v>141</v>
      </c>
      <c r="L9" s="123">
        <v>669000</v>
      </c>
      <c r="M9" s="121"/>
    </row>
    <row r="10" spans="1:13">
      <c r="A10" s="97" t="s">
        <v>71</v>
      </c>
      <c r="B10" s="104">
        <v>669</v>
      </c>
      <c r="C10" s="105">
        <f t="shared" si="0"/>
        <v>6.5781064099664707E-3</v>
      </c>
      <c r="D10" s="150"/>
      <c r="E10" s="114">
        <v>8</v>
      </c>
      <c r="F10" s="112" t="s">
        <v>28</v>
      </c>
      <c r="G10" s="108">
        <v>2289</v>
      </c>
      <c r="I10" s="122">
        <v>7</v>
      </c>
      <c r="J10" s="93" t="s">
        <v>130</v>
      </c>
      <c r="K10" s="93" t="s">
        <v>144</v>
      </c>
      <c r="L10" s="123">
        <v>630000</v>
      </c>
      <c r="M10" s="121"/>
    </row>
    <row r="11" spans="1:13">
      <c r="A11" s="97" t="s">
        <v>72</v>
      </c>
      <c r="B11" s="104">
        <v>1151</v>
      </c>
      <c r="C11" s="105">
        <f t="shared" si="0"/>
        <v>1.1317489503544704E-2</v>
      </c>
      <c r="D11" s="150"/>
      <c r="E11" s="114">
        <v>9</v>
      </c>
      <c r="F11" s="112" t="s">
        <v>12</v>
      </c>
      <c r="G11" s="108">
        <v>2276</v>
      </c>
      <c r="I11" s="122">
        <v>8</v>
      </c>
      <c r="J11" s="93" t="s">
        <v>133</v>
      </c>
      <c r="K11" s="93" t="s">
        <v>146</v>
      </c>
      <c r="L11" s="123">
        <v>596000</v>
      </c>
      <c r="M11" s="121"/>
    </row>
    <row r="12" spans="1:13">
      <c r="A12" s="97" t="s">
        <v>73</v>
      </c>
      <c r="B12" s="104">
        <v>2051</v>
      </c>
      <c r="C12" s="105">
        <f t="shared" si="0"/>
        <v>2.0166960010226054E-2</v>
      </c>
      <c r="D12" s="150"/>
      <c r="E12" s="114">
        <v>10</v>
      </c>
      <c r="F12" s="112" t="s">
        <v>31</v>
      </c>
      <c r="G12" s="108">
        <v>2202</v>
      </c>
      <c r="I12" s="122">
        <v>9</v>
      </c>
      <c r="J12" s="93" t="s">
        <v>131</v>
      </c>
      <c r="K12" s="93" t="s">
        <v>144</v>
      </c>
      <c r="L12" s="123">
        <v>593000</v>
      </c>
    </row>
    <row r="13" spans="1:13">
      <c r="A13" s="97" t="s">
        <v>74</v>
      </c>
      <c r="B13" s="104">
        <v>1900</v>
      </c>
      <c r="C13" s="105">
        <f t="shared" si="0"/>
        <v>1.8682215514105073E-2</v>
      </c>
      <c r="D13" s="150"/>
      <c r="E13" s="114">
        <v>11</v>
      </c>
      <c r="F13" s="112" t="s">
        <v>73</v>
      </c>
      <c r="G13" s="108">
        <v>2051</v>
      </c>
      <c r="I13" s="126">
        <v>10</v>
      </c>
      <c r="J13" s="127" t="s">
        <v>132</v>
      </c>
      <c r="K13" s="127" t="s">
        <v>145</v>
      </c>
      <c r="L13" s="128">
        <v>592000</v>
      </c>
      <c r="M13" s="121"/>
    </row>
    <row r="14" spans="1:13">
      <c r="A14" s="97" t="s">
        <v>75</v>
      </c>
      <c r="B14" s="104">
        <v>1292</v>
      </c>
      <c r="C14" s="105">
        <f t="shared" si="0"/>
        <v>1.270390654959145E-2</v>
      </c>
      <c r="D14" s="150"/>
      <c r="E14" s="114">
        <v>12</v>
      </c>
      <c r="F14" s="112" t="s">
        <v>17</v>
      </c>
      <c r="G14" s="108">
        <v>2046</v>
      </c>
    </row>
    <row r="15" spans="1:13">
      <c r="A15" s="97" t="s">
        <v>76</v>
      </c>
      <c r="B15" s="104">
        <v>581</v>
      </c>
      <c r="C15" s="105">
        <f t="shared" si="0"/>
        <v>5.7128248493131832E-3</v>
      </c>
      <c r="D15" s="150"/>
      <c r="E15" s="114">
        <v>13</v>
      </c>
      <c r="F15" s="112" t="s">
        <v>74</v>
      </c>
      <c r="G15" s="108">
        <v>1900</v>
      </c>
    </row>
    <row r="16" spans="1:13">
      <c r="A16" s="97" t="s">
        <v>77</v>
      </c>
      <c r="B16" s="104">
        <v>1562</v>
      </c>
      <c r="C16" s="105">
        <f t="shared" si="0"/>
        <v>1.5358747701595855E-2</v>
      </c>
      <c r="D16" s="150"/>
      <c r="E16" s="114">
        <v>14</v>
      </c>
      <c r="F16" s="112" t="s">
        <v>19</v>
      </c>
      <c r="G16" s="108">
        <v>1615</v>
      </c>
    </row>
    <row r="17" spans="1:12">
      <c r="A17" s="97" t="s">
        <v>78</v>
      </c>
      <c r="B17" s="104">
        <v>784</v>
      </c>
      <c r="C17" s="105">
        <f t="shared" si="0"/>
        <v>7.7088720858201985E-3</v>
      </c>
      <c r="D17" s="150"/>
      <c r="E17" s="114">
        <v>15</v>
      </c>
      <c r="F17" s="112" t="s">
        <v>77</v>
      </c>
      <c r="G17" s="108">
        <v>1562</v>
      </c>
      <c r="K17" s="10"/>
      <c r="L17" s="39"/>
    </row>
    <row r="18" spans="1:12">
      <c r="A18" s="97" t="s">
        <v>5</v>
      </c>
      <c r="B18" s="104">
        <v>1173</v>
      </c>
      <c r="C18" s="105">
        <f t="shared" si="0"/>
        <v>1.1533809893708027E-2</v>
      </c>
      <c r="D18" s="150"/>
      <c r="E18" s="114">
        <v>16</v>
      </c>
      <c r="F18" s="111" t="s">
        <v>84</v>
      </c>
      <c r="G18" s="108">
        <v>1453</v>
      </c>
      <c r="K18" s="10"/>
      <c r="L18" s="39"/>
    </row>
    <row r="19" spans="1:12">
      <c r="A19" s="97" t="s">
        <v>7</v>
      </c>
      <c r="B19" s="104">
        <v>2820</v>
      </c>
      <c r="C19" s="105">
        <f t="shared" si="0"/>
        <v>2.7728340920934898E-2</v>
      </c>
      <c r="D19" s="150"/>
      <c r="E19" s="114">
        <v>17</v>
      </c>
      <c r="F19" s="112" t="s">
        <v>75</v>
      </c>
      <c r="G19" s="108">
        <v>1292</v>
      </c>
      <c r="K19" s="10"/>
      <c r="L19" s="39"/>
    </row>
    <row r="20" spans="1:12">
      <c r="A20" s="96" t="s">
        <v>6</v>
      </c>
      <c r="B20" s="102">
        <f>SUM(B21:B25)</f>
        <v>7620</v>
      </c>
      <c r="C20" s="103">
        <f t="shared" si="0"/>
        <v>7.4925516956568766E-2</v>
      </c>
      <c r="D20" s="149"/>
      <c r="E20" s="114">
        <v>18</v>
      </c>
      <c r="F20" s="111" t="s">
        <v>25</v>
      </c>
      <c r="G20" s="108">
        <v>1272</v>
      </c>
      <c r="K20" s="10"/>
      <c r="L20" s="39"/>
    </row>
    <row r="21" spans="1:12">
      <c r="A21" s="97" t="s">
        <v>22</v>
      </c>
      <c r="B21" s="104">
        <v>227</v>
      </c>
      <c r="C21" s="105">
        <f t="shared" si="0"/>
        <v>2.232033116685185E-3</v>
      </c>
      <c r="D21" s="150"/>
      <c r="E21" s="114">
        <v>19</v>
      </c>
      <c r="F21" s="112" t="s">
        <v>86</v>
      </c>
      <c r="G21" s="108">
        <v>1272</v>
      </c>
      <c r="K21" s="10"/>
      <c r="L21" s="39"/>
    </row>
    <row r="22" spans="1:12">
      <c r="A22" s="97" t="s">
        <v>93</v>
      </c>
      <c r="B22" s="104">
        <v>3482</v>
      </c>
      <c r="C22" s="105">
        <f t="shared" si="0"/>
        <v>3.4237618115849404E-2</v>
      </c>
      <c r="D22" s="150"/>
      <c r="E22" s="114">
        <v>20</v>
      </c>
      <c r="F22" s="111" t="s">
        <v>60</v>
      </c>
      <c r="G22" s="108">
        <v>1250</v>
      </c>
      <c r="K22" s="10"/>
      <c r="L22" s="39"/>
    </row>
    <row r="23" spans="1:12">
      <c r="A23" s="97" t="s">
        <v>80</v>
      </c>
      <c r="B23" s="104">
        <v>136</v>
      </c>
      <c r="C23" s="105">
        <f t="shared" si="0"/>
        <v>1.3372533210096263E-3</v>
      </c>
      <c r="D23" s="150"/>
      <c r="E23" s="114">
        <v>21</v>
      </c>
      <c r="F23" s="112" t="s">
        <v>5</v>
      </c>
      <c r="G23" s="108">
        <v>1173</v>
      </c>
      <c r="K23" s="10"/>
      <c r="L23" s="39"/>
    </row>
    <row r="24" spans="1:12">
      <c r="A24" s="97" t="s">
        <v>81</v>
      </c>
      <c r="B24" s="104">
        <v>3518</v>
      </c>
      <c r="C24" s="105">
        <f t="shared" si="0"/>
        <v>3.4591596936116659E-2</v>
      </c>
      <c r="D24" s="150"/>
      <c r="E24" s="114">
        <v>22</v>
      </c>
      <c r="F24" s="112" t="s">
        <v>72</v>
      </c>
      <c r="G24" s="108">
        <v>1151</v>
      </c>
      <c r="I24" s="6"/>
      <c r="J24" s="7"/>
      <c r="K24" s="10"/>
      <c r="L24" s="39"/>
    </row>
    <row r="25" spans="1:12">
      <c r="A25" s="97" t="s">
        <v>7</v>
      </c>
      <c r="B25" s="104">
        <v>257</v>
      </c>
      <c r="C25" s="105">
        <f t="shared" si="0"/>
        <v>2.5270154669078965E-3</v>
      </c>
      <c r="D25" s="150"/>
      <c r="E25" s="114">
        <v>23</v>
      </c>
      <c r="F25" s="112" t="s">
        <v>67</v>
      </c>
      <c r="G25" s="108">
        <v>1116</v>
      </c>
      <c r="I25" s="6"/>
      <c r="J25" s="7"/>
      <c r="K25" s="10"/>
      <c r="L25" s="39"/>
    </row>
    <row r="26" spans="1:12">
      <c r="A26" s="96" t="s">
        <v>23</v>
      </c>
      <c r="B26" s="102">
        <v>16462</v>
      </c>
      <c r="C26" s="103">
        <f t="shared" si="0"/>
        <v>0.16186664831220932</v>
      </c>
      <c r="D26" s="149"/>
      <c r="E26" s="114">
        <v>24</v>
      </c>
      <c r="F26" s="112" t="s">
        <v>10</v>
      </c>
      <c r="G26" s="108">
        <v>955</v>
      </c>
      <c r="I26" s="6"/>
      <c r="J26" s="7"/>
      <c r="K26" s="10"/>
      <c r="L26" s="39"/>
    </row>
    <row r="27" spans="1:12" ht="17" thickBot="1">
      <c r="A27" s="96" t="s">
        <v>8</v>
      </c>
      <c r="B27" s="102">
        <v>4836</v>
      </c>
      <c r="C27" s="103">
        <f t="shared" si="0"/>
        <v>4.7551154855901119E-2</v>
      </c>
      <c r="D27" s="149"/>
      <c r="E27" s="114">
        <v>25</v>
      </c>
      <c r="F27" s="113" t="s">
        <v>40</v>
      </c>
      <c r="G27" s="110">
        <v>833</v>
      </c>
      <c r="I27" s="6"/>
      <c r="J27" s="7"/>
      <c r="K27" s="7"/>
    </row>
    <row r="28" spans="1:12">
      <c r="A28" s="96" t="s">
        <v>24</v>
      </c>
      <c r="B28" s="102">
        <f>SUM(B29:B36)</f>
        <v>7111</v>
      </c>
      <c r="C28" s="103">
        <f t="shared" si="0"/>
        <v>6.9920649747790095E-2</v>
      </c>
      <c r="D28" s="149"/>
      <c r="F28" s="6"/>
      <c r="G28" s="7"/>
      <c r="I28" s="6"/>
      <c r="J28" s="7"/>
      <c r="K28" s="7"/>
    </row>
    <row r="29" spans="1:12">
      <c r="A29" s="96" t="s">
        <v>25</v>
      </c>
      <c r="B29" s="104">
        <v>1272</v>
      </c>
      <c r="C29" s="105">
        <f t="shared" si="0"/>
        <v>1.2507251649442976E-2</v>
      </c>
      <c r="D29" s="150"/>
      <c r="F29" s="6"/>
      <c r="G29" s="7"/>
      <c r="I29" s="6"/>
      <c r="J29" s="7"/>
      <c r="K29" s="7"/>
    </row>
    <row r="30" spans="1:12">
      <c r="A30" s="96" t="s">
        <v>60</v>
      </c>
      <c r="B30" s="104">
        <v>1250</v>
      </c>
      <c r="C30" s="105">
        <f t="shared" si="0"/>
        <v>1.2290931259279653E-2</v>
      </c>
      <c r="D30" s="150"/>
      <c r="F30" s="6"/>
      <c r="G30" s="7"/>
      <c r="I30" s="6"/>
      <c r="J30" s="7"/>
      <c r="K30" s="7"/>
    </row>
    <row r="31" spans="1:12">
      <c r="A31" s="96" t="s">
        <v>84</v>
      </c>
      <c r="B31" s="104">
        <v>1453</v>
      </c>
      <c r="C31" s="105">
        <f t="shared" si="0"/>
        <v>1.4286978495786669E-2</v>
      </c>
      <c r="D31" s="150"/>
      <c r="F31" s="6"/>
      <c r="G31" s="7"/>
      <c r="I31" s="6"/>
      <c r="J31" s="7"/>
      <c r="K31" s="7"/>
    </row>
    <row r="32" spans="1:12">
      <c r="A32" s="97" t="s">
        <v>10</v>
      </c>
      <c r="B32" s="104">
        <v>955</v>
      </c>
      <c r="C32" s="105">
        <f t="shared" si="0"/>
        <v>9.390271482089655E-3</v>
      </c>
      <c r="D32" s="150"/>
      <c r="F32" s="6"/>
      <c r="G32" s="7"/>
    </row>
    <row r="33" spans="1:7">
      <c r="A33" s="97" t="s">
        <v>83</v>
      </c>
      <c r="B33" s="104">
        <v>276</v>
      </c>
      <c r="C33" s="105">
        <f t="shared" si="0"/>
        <v>2.7138376220489473E-3</v>
      </c>
      <c r="D33" s="150"/>
      <c r="F33" s="6"/>
      <c r="G33" s="7"/>
    </row>
    <row r="34" spans="1:7">
      <c r="A34" s="97" t="s">
        <v>82</v>
      </c>
      <c r="B34" s="104">
        <v>368</v>
      </c>
      <c r="C34" s="105">
        <f t="shared" si="0"/>
        <v>3.61845016273193E-3</v>
      </c>
      <c r="D34" s="150"/>
      <c r="F34" s="6"/>
      <c r="G34" s="7"/>
    </row>
    <row r="35" spans="1:7">
      <c r="A35" s="97" t="s">
        <v>26</v>
      </c>
      <c r="B35" s="104">
        <v>367</v>
      </c>
      <c r="C35" s="105">
        <f t="shared" si="0"/>
        <v>3.6086174177245062E-3</v>
      </c>
      <c r="D35" s="150"/>
    </row>
    <row r="36" spans="1:7">
      <c r="A36" s="97" t="s">
        <v>7</v>
      </c>
      <c r="B36" s="104">
        <v>1170</v>
      </c>
      <c r="C36" s="105">
        <f t="shared" si="0"/>
        <v>1.1504311658685755E-2</v>
      </c>
      <c r="D36" s="150"/>
      <c r="F36" s="6"/>
      <c r="G36" s="7"/>
    </row>
    <row r="37" spans="1:7">
      <c r="A37" s="96" t="s">
        <v>27</v>
      </c>
      <c r="B37" s="102">
        <f>SUM(B38:B43)</f>
        <v>6649</v>
      </c>
      <c r="C37" s="103">
        <f t="shared" si="0"/>
        <v>6.5377921554360327E-2</v>
      </c>
      <c r="D37" s="149"/>
      <c r="F37" s="6"/>
      <c r="G37" s="7"/>
    </row>
    <row r="38" spans="1:7">
      <c r="A38" s="97" t="s">
        <v>11</v>
      </c>
      <c r="B38" s="104">
        <v>661</v>
      </c>
      <c r="C38" s="105">
        <f t="shared" si="0"/>
        <v>6.4994444499070804E-3</v>
      </c>
      <c r="D38" s="150"/>
    </row>
    <row r="39" spans="1:7">
      <c r="A39" s="97" t="s">
        <v>28</v>
      </c>
      <c r="B39" s="104">
        <v>2289</v>
      </c>
      <c r="C39" s="105">
        <f t="shared" si="0"/>
        <v>2.25071533219929E-2</v>
      </c>
      <c r="D39" s="150"/>
      <c r="F39" s="6"/>
      <c r="G39" s="7"/>
    </row>
    <row r="40" spans="1:7">
      <c r="A40" s="97" t="s">
        <v>124</v>
      </c>
      <c r="B40" s="104">
        <v>415</v>
      </c>
      <c r="C40" s="105">
        <f t="shared" si="0"/>
        <v>4.0805891780808451E-3</v>
      </c>
      <c r="D40" s="150"/>
      <c r="F40" s="6"/>
      <c r="G40" s="7"/>
    </row>
    <row r="41" spans="1:7">
      <c r="A41" s="97" t="s">
        <v>30</v>
      </c>
      <c r="B41" s="104">
        <v>188</v>
      </c>
      <c r="C41" s="105">
        <f t="shared" si="0"/>
        <v>1.8485560613956597E-3</v>
      </c>
      <c r="D41" s="150"/>
      <c r="F41" s="6"/>
      <c r="G41" s="7"/>
    </row>
    <row r="42" spans="1:7">
      <c r="A42" s="97" t="s">
        <v>12</v>
      </c>
      <c r="B42" s="104">
        <v>2276</v>
      </c>
      <c r="C42" s="105">
        <f t="shared" si="0"/>
        <v>2.2379327636896391E-2</v>
      </c>
      <c r="D42" s="150"/>
      <c r="F42" s="6"/>
      <c r="G42" s="7"/>
    </row>
    <row r="43" spans="1:7">
      <c r="A43" s="97" t="s">
        <v>7</v>
      </c>
      <c r="B43" s="104">
        <v>820</v>
      </c>
      <c r="C43" s="105">
        <f t="shared" si="0"/>
        <v>8.0628509060874532E-3</v>
      </c>
      <c r="D43" s="150"/>
      <c r="F43" s="6"/>
      <c r="G43" s="7"/>
    </row>
    <row r="44" spans="1:7">
      <c r="A44" s="96" t="s">
        <v>13</v>
      </c>
      <c r="B44" s="102">
        <f>SUM(B45:B51)</f>
        <v>9839</v>
      </c>
      <c r="C44" s="103">
        <f t="shared" si="0"/>
        <v>9.6744378128042E-2</v>
      </c>
      <c r="D44" s="149"/>
      <c r="F44" s="6"/>
      <c r="G44" s="7"/>
    </row>
    <row r="45" spans="1:7">
      <c r="A45" s="97" t="s">
        <v>31</v>
      </c>
      <c r="B45" s="104">
        <v>2202</v>
      </c>
      <c r="C45" s="105">
        <f t="shared" si="0"/>
        <v>2.1651704506347038E-2</v>
      </c>
      <c r="D45" s="150"/>
      <c r="F45" s="6"/>
      <c r="G45" s="7"/>
    </row>
    <row r="46" spans="1:7">
      <c r="A46" s="97" t="s">
        <v>67</v>
      </c>
      <c r="B46" s="104">
        <v>1116</v>
      </c>
      <c r="C46" s="105">
        <f t="shared" si="0"/>
        <v>1.0973343428284875E-2</v>
      </c>
      <c r="D46" s="150"/>
    </row>
    <row r="47" spans="1:7">
      <c r="A47" s="97" t="s">
        <v>68</v>
      </c>
      <c r="B47" s="104">
        <v>800</v>
      </c>
      <c r="C47" s="105">
        <f t="shared" si="0"/>
        <v>7.8661960059389774E-3</v>
      </c>
      <c r="D47" s="150"/>
      <c r="F47" s="6"/>
      <c r="G47" s="7"/>
    </row>
    <row r="48" spans="1:7">
      <c r="A48" s="97" t="s">
        <v>34</v>
      </c>
      <c r="B48" s="104">
        <v>430</v>
      </c>
      <c r="C48" s="105">
        <f t="shared" si="0"/>
        <v>4.2280803531922007E-3</v>
      </c>
      <c r="D48" s="150"/>
      <c r="F48" s="6"/>
      <c r="G48" s="7"/>
    </row>
    <row r="49" spans="1:15">
      <c r="A49" s="97" t="s">
        <v>15</v>
      </c>
      <c r="B49" s="104">
        <v>3327</v>
      </c>
      <c r="C49" s="105">
        <f t="shared" si="0"/>
        <v>3.2713542639698723E-2</v>
      </c>
      <c r="D49" s="150"/>
      <c r="F49" s="6"/>
      <c r="G49" s="7"/>
    </row>
    <row r="50" spans="1:15">
      <c r="A50" s="97" t="s">
        <v>86</v>
      </c>
      <c r="B50" s="104">
        <v>1272</v>
      </c>
      <c r="C50" s="105">
        <f t="shared" si="0"/>
        <v>1.2507251649442976E-2</v>
      </c>
      <c r="D50" s="150"/>
      <c r="F50" s="6"/>
      <c r="G50" s="7"/>
    </row>
    <row r="51" spans="1:15">
      <c r="A51" s="97" t="s">
        <v>7</v>
      </c>
      <c r="B51" s="104">
        <v>692</v>
      </c>
      <c r="C51" s="105">
        <f t="shared" si="0"/>
        <v>6.8042595451372158E-3</v>
      </c>
      <c r="D51" s="150"/>
      <c r="F51" s="6"/>
      <c r="G51" s="7"/>
    </row>
    <row r="52" spans="1:15">
      <c r="A52" s="96" t="s">
        <v>16</v>
      </c>
      <c r="B52" s="102">
        <f>SUM(B53:B61)</f>
        <v>3776</v>
      </c>
      <c r="C52" s="103">
        <f t="shared" si="0"/>
        <v>3.7128445148031979E-2</v>
      </c>
      <c r="D52" s="149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53"/>
    </row>
    <row r="53" spans="1:15">
      <c r="A53" s="97" t="s">
        <v>38</v>
      </c>
      <c r="B53" s="104">
        <v>677</v>
      </c>
      <c r="C53" s="105">
        <f t="shared" si="0"/>
        <v>6.6567683700258602E-3</v>
      </c>
      <c r="D53" s="150"/>
      <c r="E53" s="153"/>
      <c r="F53" s="153"/>
      <c r="G53" s="153"/>
      <c r="H53" s="153"/>
      <c r="I53" s="154"/>
      <c r="J53" s="153"/>
      <c r="K53" s="153"/>
      <c r="L53" s="153"/>
      <c r="M53" s="153"/>
      <c r="N53" s="153"/>
      <c r="O53" s="153"/>
    </row>
    <row r="54" spans="1:15">
      <c r="A54" s="97" t="s">
        <v>18</v>
      </c>
      <c r="B54" s="104">
        <v>80</v>
      </c>
      <c r="C54" s="105">
        <f t="shared" si="0"/>
        <v>7.8661960059389776E-4</v>
      </c>
      <c r="D54" s="150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</row>
    <row r="55" spans="1:15">
      <c r="A55" s="97" t="s">
        <v>39</v>
      </c>
      <c r="B55" s="104">
        <v>21</v>
      </c>
      <c r="C55" s="105">
        <f t="shared" si="0"/>
        <v>2.0648764515589818E-4</v>
      </c>
      <c r="D55" s="150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</row>
    <row r="56" spans="1:15">
      <c r="A56" s="97" t="s">
        <v>40</v>
      </c>
      <c r="B56" s="104">
        <v>833</v>
      </c>
      <c r="C56" s="105">
        <f t="shared" si="0"/>
        <v>8.1906765911839603E-3</v>
      </c>
      <c r="D56" s="150"/>
      <c r="E56" s="153"/>
      <c r="F56" s="153"/>
      <c r="H56" s="153"/>
      <c r="I56" s="153"/>
      <c r="J56" s="153"/>
      <c r="K56" s="153"/>
      <c r="L56" s="153"/>
      <c r="M56" s="153"/>
      <c r="N56" s="153"/>
      <c r="O56" s="153"/>
    </row>
    <row r="57" spans="1:15">
      <c r="A57" s="97" t="s">
        <v>42</v>
      </c>
      <c r="B57" s="104">
        <v>25</v>
      </c>
      <c r="C57" s="105">
        <f t="shared" si="0"/>
        <v>2.4581862518559304E-4</v>
      </c>
      <c r="D57" s="150"/>
      <c r="E57" s="153"/>
      <c r="F57" s="153"/>
      <c r="G57" s="153"/>
      <c r="I57" s="153"/>
      <c r="J57" s="153"/>
      <c r="K57" s="153"/>
      <c r="L57" s="153"/>
      <c r="M57" s="153"/>
      <c r="N57" s="153"/>
      <c r="O57" s="153"/>
    </row>
    <row r="58" spans="1:15">
      <c r="A58" s="97" t="s">
        <v>43</v>
      </c>
      <c r="B58" s="104">
        <v>634</v>
      </c>
      <c r="C58" s="105">
        <f t="shared" si="0"/>
        <v>6.2339603347066402E-3</v>
      </c>
      <c r="D58" s="150"/>
      <c r="E58" s="153"/>
      <c r="F58" s="153"/>
      <c r="H58" s="153"/>
      <c r="I58" s="153"/>
      <c r="J58" s="153"/>
      <c r="K58" s="153"/>
      <c r="L58" s="153"/>
      <c r="M58" s="153"/>
      <c r="N58" s="153"/>
      <c r="O58" s="153"/>
    </row>
    <row r="59" spans="1:15">
      <c r="A59" s="97" t="s">
        <v>44</v>
      </c>
      <c r="B59" s="104">
        <v>486</v>
      </c>
      <c r="C59" s="105">
        <f t="shared" si="0"/>
        <v>4.7787140736079295E-3</v>
      </c>
      <c r="D59" s="150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/>
    </row>
    <row r="60" spans="1:15">
      <c r="A60" s="97" t="s">
        <v>87</v>
      </c>
      <c r="B60" s="104">
        <v>520</v>
      </c>
      <c r="C60" s="105">
        <f t="shared" si="0"/>
        <v>5.1130274038603358E-3</v>
      </c>
      <c r="D60" s="150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</row>
    <row r="61" spans="1:15">
      <c r="A61" s="97" t="s">
        <v>7</v>
      </c>
      <c r="B61" s="104">
        <v>500</v>
      </c>
      <c r="C61" s="105">
        <f t="shared" si="0"/>
        <v>4.9163725037118609E-3</v>
      </c>
      <c r="D61" s="150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</row>
    <row r="62" spans="1:15">
      <c r="A62" s="96" t="s">
        <v>46</v>
      </c>
      <c r="B62" s="102">
        <v>7105</v>
      </c>
      <c r="C62" s="103">
        <f t="shared" si="0"/>
        <v>6.9861653277745545E-2</v>
      </c>
      <c r="D62" s="149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</row>
    <row r="63" spans="1:15">
      <c r="A63" s="96" t="s">
        <v>47</v>
      </c>
      <c r="B63" s="102">
        <f>SUM(B64:B69)</f>
        <v>1619</v>
      </c>
      <c r="C63" s="103">
        <f t="shared" si="0"/>
        <v>1.5919214167019007E-2</v>
      </c>
      <c r="D63" s="149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</row>
    <row r="64" spans="1:15">
      <c r="A64" s="97" t="s">
        <v>48</v>
      </c>
      <c r="B64" s="104">
        <v>120</v>
      </c>
      <c r="C64" s="105">
        <f t="shared" si="0"/>
        <v>1.1799294008908467E-3</v>
      </c>
      <c r="D64" s="150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</row>
    <row r="65" spans="1:15">
      <c r="A65" s="98" t="s">
        <v>49</v>
      </c>
      <c r="B65" s="104">
        <v>505</v>
      </c>
      <c r="C65" s="105">
        <f t="shared" si="0"/>
        <v>4.9655362287489803E-3</v>
      </c>
      <c r="D65" s="150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</row>
    <row r="66" spans="1:15">
      <c r="A66" s="97" t="s">
        <v>50</v>
      </c>
      <c r="B66" s="104">
        <v>425</v>
      </c>
      <c r="C66" s="105">
        <f t="shared" si="0"/>
        <v>4.1789166281550822E-3</v>
      </c>
      <c r="D66" s="150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</row>
    <row r="67" spans="1:15">
      <c r="A67" s="97" t="s">
        <v>51</v>
      </c>
      <c r="B67" s="104">
        <v>237</v>
      </c>
      <c r="C67" s="105">
        <f t="shared" si="0"/>
        <v>2.330360566759422E-3</v>
      </c>
      <c r="D67" s="150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</row>
    <row r="68" spans="1:15">
      <c r="A68" s="97" t="s">
        <v>52</v>
      </c>
      <c r="B68" s="104">
        <v>158</v>
      </c>
      <c r="C68" s="105">
        <f t="shared" si="0"/>
        <v>1.5535737111729482E-3</v>
      </c>
      <c r="D68" s="150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</row>
    <row r="69" spans="1:15">
      <c r="A69" s="97" t="s">
        <v>7</v>
      </c>
      <c r="B69" s="104">
        <v>174</v>
      </c>
      <c r="C69" s="105">
        <f t="shared" si="0"/>
        <v>1.7108976312917277E-3</v>
      </c>
      <c r="D69" s="150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</row>
    <row r="70" spans="1:15">
      <c r="A70" s="96" t="s">
        <v>54</v>
      </c>
      <c r="B70" s="102">
        <f>SUM(B71:B74)</f>
        <v>1065</v>
      </c>
      <c r="C70" s="103">
        <f t="shared" ref="C70:C75" si="1">B70/$B$75</f>
        <v>1.0471873432906264E-2</v>
      </c>
      <c r="D70" s="149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</row>
    <row r="71" spans="1:15">
      <c r="A71" s="97" t="s">
        <v>89</v>
      </c>
      <c r="B71" s="104">
        <v>195</v>
      </c>
      <c r="C71" s="105">
        <f t="shared" si="1"/>
        <v>1.9173852764476258E-3</v>
      </c>
      <c r="D71" s="150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</row>
    <row r="72" spans="1:15">
      <c r="A72" s="97" t="s">
        <v>90</v>
      </c>
      <c r="B72" s="104">
        <v>90</v>
      </c>
      <c r="C72" s="105">
        <f t="shared" si="1"/>
        <v>8.8494705066813502E-4</v>
      </c>
      <c r="D72" s="150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</row>
    <row r="73" spans="1:15">
      <c r="A73" s="97" t="s">
        <v>91</v>
      </c>
      <c r="B73" s="104">
        <v>256</v>
      </c>
      <c r="C73" s="105">
        <f t="shared" si="1"/>
        <v>2.5171827219004727E-3</v>
      </c>
      <c r="D73" s="150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</row>
    <row r="74" spans="1:15">
      <c r="A74" s="97" t="s">
        <v>7</v>
      </c>
      <c r="B74" s="104">
        <v>524</v>
      </c>
      <c r="C74" s="105">
        <f t="shared" si="1"/>
        <v>5.152358383890031E-3</v>
      </c>
      <c r="D74" s="150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</row>
    <row r="75" spans="1:15" ht="17" thickBot="1">
      <c r="A75" s="99" t="s">
        <v>55</v>
      </c>
      <c r="B75" s="106">
        <f>B4+B9+B20+B26+B27+B28+B37+B44+B52+B62+B63+B70</f>
        <v>101701</v>
      </c>
      <c r="C75" s="107">
        <f t="shared" si="1"/>
        <v>1</v>
      </c>
      <c r="D75" s="151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</row>
  </sheetData>
  <mergeCells count="3">
    <mergeCell ref="B2:C2"/>
    <mergeCell ref="E1:G1"/>
    <mergeCell ref="I2:L2"/>
  </mergeCells>
  <pageMargins left="0.7" right="0.7" top="0.75" bottom="0.75" header="0.3" footer="0.3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9D250-AD4A-6948-BC95-63E300B440A1}">
  <dimension ref="A1:T143"/>
  <sheetViews>
    <sheetView topLeftCell="P1" workbookViewId="0">
      <selection activeCell="R2" sqref="R2"/>
    </sheetView>
  </sheetViews>
  <sheetFormatPr baseColWidth="10" defaultRowHeight="16"/>
  <cols>
    <col min="1" max="1" width="14.6640625" bestFit="1" customWidth="1"/>
    <col min="4" max="4" width="27" bestFit="1" customWidth="1"/>
    <col min="5" max="5" width="12.5" bestFit="1" customWidth="1"/>
    <col min="7" max="7" width="23" bestFit="1" customWidth="1"/>
    <col min="8" max="8" width="15.6640625" customWidth="1"/>
    <col min="9" max="10" width="14.6640625" customWidth="1"/>
    <col min="11" max="11" width="14" customWidth="1"/>
    <col min="17" max="17" width="14.6640625" bestFit="1" customWidth="1"/>
  </cols>
  <sheetData>
    <row r="1" spans="1:20" ht="17" thickBot="1">
      <c r="A1" s="4"/>
      <c r="B1" s="160" t="s">
        <v>160</v>
      </c>
      <c r="C1" s="160"/>
      <c r="D1" s="160"/>
      <c r="Q1" s="4"/>
      <c r="R1" s="160" t="s">
        <v>170</v>
      </c>
      <c r="S1" s="160"/>
    </row>
    <row r="2" spans="1:20" ht="17" thickBot="1">
      <c r="A2" s="19"/>
      <c r="B2" s="26">
        <v>2020</v>
      </c>
      <c r="C2" s="26">
        <v>2021</v>
      </c>
      <c r="D2" s="27" t="s">
        <v>70</v>
      </c>
      <c r="G2" s="54"/>
      <c r="H2" s="55" t="s">
        <v>94</v>
      </c>
      <c r="I2" s="56" t="s">
        <v>95</v>
      </c>
      <c r="J2" s="56" t="s">
        <v>96</v>
      </c>
      <c r="K2" s="56" t="s">
        <v>97</v>
      </c>
      <c r="L2" s="63" t="s">
        <v>7</v>
      </c>
      <c r="M2" s="69" t="s">
        <v>99</v>
      </c>
      <c r="Q2" s="19"/>
      <c r="R2" s="26">
        <v>2020</v>
      </c>
      <c r="S2" s="26">
        <v>2021</v>
      </c>
    </row>
    <row r="3" spans="1:20">
      <c r="A3" s="28" t="s">
        <v>1</v>
      </c>
      <c r="B3" s="20">
        <f t="shared" ref="B3:C3" si="0">SUM(B4:B7)</f>
        <v>22556</v>
      </c>
      <c r="C3" s="20">
        <f t="shared" si="0"/>
        <v>24275</v>
      </c>
      <c r="D3" s="22">
        <f t="shared" ref="D3:D43" si="1">C3/$C$78</f>
        <v>0.25045396393050223</v>
      </c>
      <c r="G3" s="51" t="s">
        <v>98</v>
      </c>
      <c r="H3" s="52">
        <v>10378</v>
      </c>
      <c r="I3" s="53">
        <v>1552</v>
      </c>
      <c r="J3" s="53">
        <v>5077</v>
      </c>
      <c r="K3" s="53">
        <v>534</v>
      </c>
      <c r="L3" s="64">
        <v>6734</v>
      </c>
      <c r="M3" s="70">
        <f>SUM(H3:L3)</f>
        <v>24275</v>
      </c>
      <c r="P3">
        <v>1</v>
      </c>
      <c r="Q3" s="29" t="s">
        <v>3</v>
      </c>
      <c r="R3" s="23">
        <v>18348</v>
      </c>
      <c r="S3" s="23">
        <v>19926</v>
      </c>
      <c r="T3" s="142">
        <f>S3/96922</f>
        <v>0.20558799859680982</v>
      </c>
    </row>
    <row r="4" spans="1:20">
      <c r="A4" s="29" t="s">
        <v>17</v>
      </c>
      <c r="B4" s="23">
        <v>2303</v>
      </c>
      <c r="C4" s="23">
        <v>2353</v>
      </c>
      <c r="D4" s="24">
        <f t="shared" si="1"/>
        <v>2.4276752919813464E-2</v>
      </c>
      <c r="G4" s="49" t="s">
        <v>100</v>
      </c>
      <c r="H4" s="46">
        <v>1924</v>
      </c>
      <c r="I4" s="41">
        <v>837</v>
      </c>
      <c r="J4" s="41">
        <v>6260</v>
      </c>
      <c r="K4" s="41">
        <v>705</v>
      </c>
      <c r="L4" s="65">
        <v>3356</v>
      </c>
      <c r="M4" s="71">
        <f t="shared" ref="M4:M14" si="2">SUM(H4:L4)</f>
        <v>13082</v>
      </c>
      <c r="P4">
        <v>2</v>
      </c>
      <c r="Q4" s="28" t="s">
        <v>23</v>
      </c>
      <c r="R4" s="20">
        <v>13860</v>
      </c>
      <c r="S4" s="20">
        <v>14938</v>
      </c>
      <c r="T4" s="142">
        <f t="shared" ref="T4:T7" si="3">S4/96922</f>
        <v>0.15412393471038566</v>
      </c>
    </row>
    <row r="5" spans="1:20">
      <c r="A5" s="29" t="s">
        <v>2</v>
      </c>
      <c r="B5" s="23">
        <v>324</v>
      </c>
      <c r="C5" s="23">
        <v>355</v>
      </c>
      <c r="D5" s="24">
        <f t="shared" si="1"/>
        <v>3.6626635301886014E-3</v>
      </c>
      <c r="G5" s="49" t="s">
        <v>101</v>
      </c>
      <c r="H5" s="46">
        <v>1363</v>
      </c>
      <c r="I5" s="41">
        <v>607</v>
      </c>
      <c r="J5" s="41">
        <v>1832</v>
      </c>
      <c r="K5" s="41">
        <v>460</v>
      </c>
      <c r="L5" s="65">
        <v>3147</v>
      </c>
      <c r="M5" s="71">
        <f t="shared" si="2"/>
        <v>7409</v>
      </c>
      <c r="P5">
        <v>3</v>
      </c>
      <c r="Q5" s="28" t="s">
        <v>8</v>
      </c>
      <c r="R5" s="20">
        <v>4510</v>
      </c>
      <c r="S5" s="20">
        <v>4772</v>
      </c>
      <c r="T5" s="142">
        <f t="shared" si="3"/>
        <v>4.9235467695672809E-2</v>
      </c>
    </row>
    <row r="6" spans="1:20">
      <c r="A6" s="29" t="s">
        <v>19</v>
      </c>
      <c r="B6" s="23">
        <v>1581</v>
      </c>
      <c r="C6" s="23">
        <v>1641</v>
      </c>
      <c r="D6" s="24">
        <f t="shared" si="1"/>
        <v>1.6930791135322521E-2</v>
      </c>
      <c r="G6" s="49" t="s">
        <v>102</v>
      </c>
      <c r="H6" s="46">
        <v>3477</v>
      </c>
      <c r="I6" s="41">
        <v>715</v>
      </c>
      <c r="J6" s="41">
        <v>3501</v>
      </c>
      <c r="K6" s="41">
        <v>622</v>
      </c>
      <c r="L6" s="65">
        <v>6623</v>
      </c>
      <c r="M6" s="71">
        <f t="shared" si="2"/>
        <v>14938</v>
      </c>
      <c r="P6">
        <v>4</v>
      </c>
      <c r="Q6" s="28" t="s">
        <v>46</v>
      </c>
      <c r="R6" s="20">
        <v>3387</v>
      </c>
      <c r="S6" s="20">
        <v>3613</v>
      </c>
      <c r="T6" s="142">
        <f t="shared" si="3"/>
        <v>3.7277398320298798E-2</v>
      </c>
    </row>
    <row r="7" spans="1:20">
      <c r="A7" s="29" t="s">
        <v>3</v>
      </c>
      <c r="B7" s="23">
        <v>18348</v>
      </c>
      <c r="C7" s="23">
        <v>19926</v>
      </c>
      <c r="D7" s="35">
        <f t="shared" si="1"/>
        <v>0.20558375634517767</v>
      </c>
      <c r="G7" s="49" t="s">
        <v>103</v>
      </c>
      <c r="H7" s="46">
        <v>715</v>
      </c>
      <c r="I7" s="41">
        <v>155</v>
      </c>
      <c r="J7" s="41">
        <v>1595</v>
      </c>
      <c r="K7" s="41">
        <v>146</v>
      </c>
      <c r="L7" s="65">
        <v>2160</v>
      </c>
      <c r="M7" s="71">
        <f t="shared" si="2"/>
        <v>4771</v>
      </c>
      <c r="P7">
        <v>5</v>
      </c>
      <c r="Q7" s="29" t="s">
        <v>93</v>
      </c>
      <c r="R7" s="23">
        <v>3326</v>
      </c>
      <c r="S7" s="23">
        <v>3416</v>
      </c>
      <c r="T7" s="142">
        <f t="shared" si="3"/>
        <v>3.5244836053733929E-2</v>
      </c>
    </row>
    <row r="8" spans="1:20">
      <c r="A8" s="28" t="s">
        <v>20</v>
      </c>
      <c r="B8" s="20">
        <f>SUM(B9:B18)</f>
        <v>12431</v>
      </c>
      <c r="C8" s="20">
        <f>SUM(C9:C18)</f>
        <v>13082</v>
      </c>
      <c r="D8" s="22">
        <f t="shared" si="1"/>
        <v>0.13497173042796418</v>
      </c>
      <c r="G8" s="49" t="s">
        <v>104</v>
      </c>
      <c r="H8" s="47">
        <v>1933</v>
      </c>
      <c r="I8" s="42">
        <v>480</v>
      </c>
      <c r="J8" s="42">
        <v>2328</v>
      </c>
      <c r="K8" s="42">
        <v>1104</v>
      </c>
      <c r="L8" s="66">
        <v>2781</v>
      </c>
      <c r="M8" s="72">
        <f t="shared" si="2"/>
        <v>8626</v>
      </c>
      <c r="P8">
        <v>6</v>
      </c>
      <c r="Q8" s="29" t="s">
        <v>28</v>
      </c>
      <c r="R8" s="23">
        <v>3071</v>
      </c>
      <c r="S8" s="23">
        <v>3207</v>
      </c>
    </row>
    <row r="9" spans="1:20">
      <c r="A9" s="29" t="s">
        <v>71</v>
      </c>
      <c r="B9" s="23">
        <v>565</v>
      </c>
      <c r="C9" s="23">
        <v>636</v>
      </c>
      <c r="D9" s="24">
        <f t="shared" si="1"/>
        <v>6.5618422681688743E-3</v>
      </c>
      <c r="G9" s="49" t="s">
        <v>105</v>
      </c>
      <c r="H9" s="47">
        <v>1793</v>
      </c>
      <c r="I9" s="42">
        <v>220</v>
      </c>
      <c r="J9" s="42">
        <v>2021</v>
      </c>
      <c r="K9" s="42">
        <v>557</v>
      </c>
      <c r="L9" s="66">
        <v>1634</v>
      </c>
      <c r="M9" s="72">
        <f t="shared" si="2"/>
        <v>6225</v>
      </c>
      <c r="P9">
        <v>7</v>
      </c>
      <c r="Q9" s="28" t="s">
        <v>15</v>
      </c>
      <c r="R9" s="23">
        <v>2927</v>
      </c>
      <c r="S9" s="23">
        <v>2966</v>
      </c>
    </row>
    <row r="10" spans="1:20">
      <c r="A10" s="29" t="s">
        <v>72</v>
      </c>
      <c r="B10" s="23">
        <v>1421</v>
      </c>
      <c r="C10" s="23">
        <v>1541</v>
      </c>
      <c r="D10" s="24">
        <f t="shared" si="1"/>
        <v>1.589905492963559E-2</v>
      </c>
      <c r="G10" s="49" t="s">
        <v>106</v>
      </c>
      <c r="H10" s="47">
        <v>1592</v>
      </c>
      <c r="I10" s="42">
        <v>366</v>
      </c>
      <c r="J10" s="42">
        <v>1709</v>
      </c>
      <c r="K10" s="42">
        <v>1417</v>
      </c>
      <c r="L10" s="66">
        <v>2710</v>
      </c>
      <c r="M10" s="72">
        <f t="shared" si="2"/>
        <v>7794</v>
      </c>
      <c r="P10">
        <v>8</v>
      </c>
      <c r="Q10" s="29" t="s">
        <v>81</v>
      </c>
      <c r="R10" s="23">
        <v>2437</v>
      </c>
      <c r="S10" s="23">
        <v>2586</v>
      </c>
    </row>
    <row r="11" spans="1:20">
      <c r="A11" s="29" t="s">
        <v>73</v>
      </c>
      <c r="B11" s="23">
        <v>2149</v>
      </c>
      <c r="C11" s="23">
        <v>2136</v>
      </c>
      <c r="D11" s="24">
        <f t="shared" si="1"/>
        <v>2.2037885353472824E-2</v>
      </c>
      <c r="G11" s="49" t="s">
        <v>107</v>
      </c>
      <c r="H11" s="47">
        <v>1169</v>
      </c>
      <c r="I11" s="42">
        <v>257</v>
      </c>
      <c r="J11" s="42">
        <v>1700</v>
      </c>
      <c r="K11" s="42">
        <v>378</v>
      </c>
      <c r="L11" s="66">
        <v>719</v>
      </c>
      <c r="M11" s="72">
        <f t="shared" si="2"/>
        <v>4223</v>
      </c>
      <c r="P11">
        <v>9</v>
      </c>
      <c r="Q11" s="29" t="s">
        <v>17</v>
      </c>
      <c r="R11" s="23">
        <v>2303</v>
      </c>
      <c r="S11" s="23">
        <v>2353</v>
      </c>
    </row>
    <row r="12" spans="1:20">
      <c r="A12" s="29" t="s">
        <v>74</v>
      </c>
      <c r="B12" s="23">
        <v>1050</v>
      </c>
      <c r="C12" s="23">
        <v>1176</v>
      </c>
      <c r="D12" s="24">
        <f t="shared" si="1"/>
        <v>1.2133217778878297E-2</v>
      </c>
      <c r="G12" s="49" t="s">
        <v>108</v>
      </c>
      <c r="H12" s="47">
        <v>912</v>
      </c>
      <c r="I12" s="42">
        <v>205</v>
      </c>
      <c r="J12" s="42">
        <v>930</v>
      </c>
      <c r="K12" s="42">
        <v>164</v>
      </c>
      <c r="L12" s="66">
        <v>1402</v>
      </c>
      <c r="M12" s="72">
        <f t="shared" si="2"/>
        <v>3613</v>
      </c>
      <c r="P12">
        <v>10</v>
      </c>
      <c r="Q12" s="29" t="s">
        <v>73</v>
      </c>
      <c r="R12" s="23">
        <v>2149</v>
      </c>
      <c r="S12" s="23">
        <v>2136</v>
      </c>
    </row>
    <row r="13" spans="1:20">
      <c r="A13" s="29" t="s">
        <v>75</v>
      </c>
      <c r="B13" s="23">
        <v>858</v>
      </c>
      <c r="C13" s="23">
        <v>803</v>
      </c>
      <c r="D13" s="24">
        <f t="shared" si="1"/>
        <v>8.2848417316660483E-3</v>
      </c>
      <c r="G13" s="49" t="s">
        <v>109</v>
      </c>
      <c r="H13" s="47">
        <v>234</v>
      </c>
      <c r="I13" s="42">
        <v>60</v>
      </c>
      <c r="J13" s="42">
        <v>570</v>
      </c>
      <c r="K13" s="42">
        <v>299</v>
      </c>
      <c r="L13" s="66">
        <v>47</v>
      </c>
      <c r="M13" s="72">
        <f t="shared" si="2"/>
        <v>1210</v>
      </c>
      <c r="P13">
        <v>11</v>
      </c>
      <c r="Q13" s="28" t="s">
        <v>31</v>
      </c>
      <c r="R13" s="23">
        <v>1692</v>
      </c>
      <c r="S13" s="23">
        <v>1777</v>
      </c>
    </row>
    <row r="14" spans="1:20" ht="17" thickBot="1">
      <c r="A14" s="29" t="s">
        <v>76</v>
      </c>
      <c r="B14" s="23">
        <v>662</v>
      </c>
      <c r="C14" s="23">
        <v>702</v>
      </c>
      <c r="D14" s="24">
        <f t="shared" si="1"/>
        <v>7.2427881639222482E-3</v>
      </c>
      <c r="G14" s="57" t="s">
        <v>110</v>
      </c>
      <c r="H14" s="58">
        <v>167</v>
      </c>
      <c r="I14" s="59">
        <v>12</v>
      </c>
      <c r="J14" s="59">
        <v>353</v>
      </c>
      <c r="K14" s="59">
        <v>34</v>
      </c>
      <c r="L14" s="67">
        <v>188</v>
      </c>
      <c r="M14" s="73">
        <f t="shared" si="2"/>
        <v>754</v>
      </c>
      <c r="P14">
        <v>12</v>
      </c>
      <c r="Q14" s="29" t="s">
        <v>25</v>
      </c>
      <c r="R14" s="23">
        <v>1622</v>
      </c>
      <c r="S14" s="23">
        <v>1776</v>
      </c>
    </row>
    <row r="15" spans="1:20" ht="20" thickBot="1">
      <c r="A15" s="29" t="s">
        <v>77</v>
      </c>
      <c r="B15" s="23">
        <v>1088</v>
      </c>
      <c r="C15" s="23">
        <v>1189</v>
      </c>
      <c r="D15" s="24">
        <f t="shared" si="1"/>
        <v>1.2267343485617596E-2</v>
      </c>
      <c r="G15" s="60" t="s">
        <v>111</v>
      </c>
      <c r="H15" s="61">
        <f>SUM(H3:H14)</f>
        <v>25657</v>
      </c>
      <c r="I15" s="62">
        <f t="shared" ref="I15:L15" si="4">SUM(I3:I14)</f>
        <v>5466</v>
      </c>
      <c r="J15" s="62">
        <f t="shared" si="4"/>
        <v>27876</v>
      </c>
      <c r="K15" s="62">
        <f t="shared" si="4"/>
        <v>6420</v>
      </c>
      <c r="L15" s="68">
        <f t="shared" si="4"/>
        <v>31501</v>
      </c>
      <c r="M15" s="74">
        <f>SUM(M3:M14)</f>
        <v>96920</v>
      </c>
      <c r="P15">
        <v>13</v>
      </c>
      <c r="Q15" s="29" t="s">
        <v>19</v>
      </c>
      <c r="R15" s="23">
        <v>1581</v>
      </c>
      <c r="S15" s="23">
        <v>1641</v>
      </c>
    </row>
    <row r="16" spans="1:20">
      <c r="A16" s="29" t="s">
        <v>78</v>
      </c>
      <c r="B16" s="23">
        <v>923</v>
      </c>
      <c r="C16" s="23">
        <v>982</v>
      </c>
      <c r="D16" s="24">
        <f t="shared" si="1"/>
        <v>1.0131649539845652E-2</v>
      </c>
      <c r="G16" s="177" t="s">
        <v>113</v>
      </c>
      <c r="H16" s="178"/>
      <c r="I16" s="178"/>
      <c r="J16" s="178"/>
      <c r="K16" s="178"/>
      <c r="L16" s="178"/>
      <c r="M16" s="179"/>
      <c r="P16">
        <v>14</v>
      </c>
      <c r="Q16" s="29" t="s">
        <v>72</v>
      </c>
      <c r="R16" s="23">
        <v>1421</v>
      </c>
      <c r="S16" s="23">
        <v>1541</v>
      </c>
    </row>
    <row r="17" spans="1:19">
      <c r="A17" s="29" t="s">
        <v>5</v>
      </c>
      <c r="B17" s="23">
        <v>1215</v>
      </c>
      <c r="C17" s="23">
        <v>1274</v>
      </c>
      <c r="D17" s="24">
        <f t="shared" si="1"/>
        <v>1.3144319260451488E-2</v>
      </c>
      <c r="G17" s="49" t="s">
        <v>64</v>
      </c>
      <c r="H17" s="47">
        <v>2164</v>
      </c>
      <c r="I17" s="42">
        <v>355</v>
      </c>
      <c r="J17" s="42">
        <v>1807</v>
      </c>
      <c r="K17" s="42">
        <v>1551</v>
      </c>
      <c r="L17" s="42">
        <v>2372</v>
      </c>
      <c r="M17" s="43">
        <f>SUM(H17:L17)</f>
        <v>8249</v>
      </c>
      <c r="P17">
        <v>15</v>
      </c>
      <c r="Q17" s="29" t="s">
        <v>84</v>
      </c>
      <c r="R17" s="23">
        <v>1339</v>
      </c>
      <c r="S17" s="23">
        <v>1376</v>
      </c>
    </row>
    <row r="18" spans="1:19" ht="17" thickBot="1">
      <c r="A18" s="29" t="s">
        <v>7</v>
      </c>
      <c r="B18" s="23">
        <v>2500</v>
      </c>
      <c r="C18" s="23">
        <v>2643</v>
      </c>
      <c r="D18" s="24">
        <f t="shared" si="1"/>
        <v>2.7268787916305558E-2</v>
      </c>
      <c r="G18" s="50" t="s">
        <v>112</v>
      </c>
      <c r="H18" s="48">
        <v>13665</v>
      </c>
      <c r="I18" s="44">
        <v>2996</v>
      </c>
      <c r="J18" s="44">
        <v>13169</v>
      </c>
      <c r="K18" s="44">
        <v>1699</v>
      </c>
      <c r="L18" s="44">
        <v>13236</v>
      </c>
      <c r="M18" s="45">
        <f>SUM(H18:L18)</f>
        <v>44765</v>
      </c>
      <c r="P18">
        <v>16</v>
      </c>
      <c r="Q18" s="29" t="s">
        <v>60</v>
      </c>
      <c r="R18" s="23">
        <v>1330</v>
      </c>
      <c r="S18" s="23">
        <v>1317</v>
      </c>
    </row>
    <row r="19" spans="1:19">
      <c r="A19" s="28" t="s">
        <v>6</v>
      </c>
      <c r="B19" s="20">
        <f t="shared" ref="B19:C19" si="5">SUM(B20:B24)</f>
        <v>7140</v>
      </c>
      <c r="C19" s="20">
        <f t="shared" si="5"/>
        <v>7408</v>
      </c>
      <c r="D19" s="22">
        <f t="shared" si="1"/>
        <v>7.6431018117287766E-2</v>
      </c>
      <c r="G19" s="5"/>
      <c r="M19" s="39"/>
      <c r="P19">
        <v>17</v>
      </c>
      <c r="Q19" s="29" t="s">
        <v>5</v>
      </c>
      <c r="R19" s="23">
        <v>1215</v>
      </c>
      <c r="S19" s="23">
        <v>1274</v>
      </c>
    </row>
    <row r="20" spans="1:19">
      <c r="A20" s="29" t="s">
        <v>22</v>
      </c>
      <c r="B20" s="23">
        <v>1022</v>
      </c>
      <c r="C20" s="23">
        <v>1044</v>
      </c>
      <c r="D20" s="24">
        <f t="shared" si="1"/>
        <v>1.0771325987371549E-2</v>
      </c>
      <c r="G20" s="5"/>
      <c r="M20" s="39"/>
      <c r="P20">
        <v>18</v>
      </c>
      <c r="Q20" s="29" t="s">
        <v>77</v>
      </c>
      <c r="R20" s="23">
        <v>1088</v>
      </c>
      <c r="S20" s="23">
        <v>1189</v>
      </c>
    </row>
    <row r="21" spans="1:19">
      <c r="A21" s="29" t="s">
        <v>79</v>
      </c>
      <c r="B21" s="23">
        <v>3326</v>
      </c>
      <c r="C21" s="23">
        <v>3416</v>
      </c>
      <c r="D21" s="24">
        <f t="shared" si="1"/>
        <v>3.5244108786265528E-2</v>
      </c>
      <c r="G21" s="75" t="s">
        <v>94</v>
      </c>
      <c r="H21" s="75" t="s">
        <v>95</v>
      </c>
      <c r="I21" s="75" t="s">
        <v>96</v>
      </c>
      <c r="J21" s="75" t="s">
        <v>97</v>
      </c>
      <c r="K21" s="75" t="s">
        <v>7</v>
      </c>
      <c r="M21" s="39"/>
      <c r="P21">
        <v>19</v>
      </c>
      <c r="Q21" s="29" t="s">
        <v>74</v>
      </c>
      <c r="R21" s="23">
        <v>1050</v>
      </c>
      <c r="S21" s="23">
        <v>1176</v>
      </c>
    </row>
    <row r="22" spans="1:19">
      <c r="A22" s="29" t="s">
        <v>80</v>
      </c>
      <c r="B22" s="23">
        <v>152</v>
      </c>
      <c r="C22" s="23">
        <v>147</v>
      </c>
      <c r="D22" s="24">
        <f t="shared" si="1"/>
        <v>1.5166522223597871E-3</v>
      </c>
      <c r="G22" s="76" t="s">
        <v>98</v>
      </c>
      <c r="H22" s="76" t="s">
        <v>98</v>
      </c>
      <c r="I22" s="76" t="s">
        <v>98</v>
      </c>
      <c r="J22" s="76" t="s">
        <v>106</v>
      </c>
      <c r="K22" s="76" t="s">
        <v>98</v>
      </c>
      <c r="M22" s="39"/>
      <c r="P22">
        <v>20</v>
      </c>
      <c r="Q22" s="29" t="s">
        <v>22</v>
      </c>
      <c r="R22" s="23">
        <v>1022</v>
      </c>
      <c r="S22" s="23">
        <v>1044</v>
      </c>
    </row>
    <row r="23" spans="1:19">
      <c r="A23" s="29" t="s">
        <v>81</v>
      </c>
      <c r="B23" s="23">
        <v>2437</v>
      </c>
      <c r="C23" s="23">
        <v>2586</v>
      </c>
      <c r="D23" s="24">
        <f t="shared" si="1"/>
        <v>2.6680698279064007E-2</v>
      </c>
      <c r="G23" s="76" t="s">
        <v>102</v>
      </c>
      <c r="H23" s="76" t="s">
        <v>100</v>
      </c>
      <c r="I23" s="76" t="s">
        <v>100</v>
      </c>
      <c r="J23" s="76" t="s">
        <v>104</v>
      </c>
      <c r="K23" s="76" t="s">
        <v>102</v>
      </c>
      <c r="M23" s="39"/>
      <c r="P23">
        <v>21</v>
      </c>
      <c r="Q23" s="29" t="s">
        <v>78</v>
      </c>
      <c r="R23" s="23">
        <v>923</v>
      </c>
      <c r="S23" s="23">
        <v>982</v>
      </c>
    </row>
    <row r="24" spans="1:19">
      <c r="A24" s="29" t="s">
        <v>7</v>
      </c>
      <c r="B24" s="23">
        <v>203</v>
      </c>
      <c r="C24" s="23">
        <v>215</v>
      </c>
      <c r="D24" s="24">
        <f t="shared" si="1"/>
        <v>2.2182328422268994E-3</v>
      </c>
      <c r="G24" s="5"/>
      <c r="M24" s="39"/>
      <c r="P24">
        <v>22</v>
      </c>
      <c r="Q24" s="29" t="s">
        <v>86</v>
      </c>
      <c r="R24" s="23">
        <v>828</v>
      </c>
      <c r="S24" s="23">
        <v>916</v>
      </c>
    </row>
    <row r="25" spans="1:19">
      <c r="A25" s="28" t="s">
        <v>23</v>
      </c>
      <c r="B25" s="20">
        <v>13860</v>
      </c>
      <c r="C25" s="20">
        <v>14938</v>
      </c>
      <c r="D25" s="22">
        <f t="shared" si="1"/>
        <v>0.15412075440551359</v>
      </c>
      <c r="M25" s="39"/>
      <c r="P25">
        <v>23</v>
      </c>
      <c r="Q25" s="29" t="s">
        <v>75</v>
      </c>
      <c r="R25" s="23">
        <v>858</v>
      </c>
      <c r="S25" s="23">
        <v>803</v>
      </c>
    </row>
    <row r="26" spans="1:19">
      <c r="A26" s="28" t="s">
        <v>8</v>
      </c>
      <c r="B26" s="20">
        <v>4510</v>
      </c>
      <c r="C26" s="20">
        <v>4772</v>
      </c>
      <c r="D26" s="22">
        <f t="shared" si="1"/>
        <v>4.9234451735380297E-2</v>
      </c>
      <c r="P26">
        <v>24</v>
      </c>
      <c r="Q26" s="29" t="s">
        <v>40</v>
      </c>
      <c r="R26" s="23">
        <v>735</v>
      </c>
      <c r="S26" s="23">
        <v>786</v>
      </c>
    </row>
    <row r="27" spans="1:19">
      <c r="A27" s="28" t="s">
        <v>24</v>
      </c>
      <c r="B27" s="20">
        <f>SUM(B28:B35)</f>
        <v>8130</v>
      </c>
      <c r="C27" s="20">
        <f>SUM(C28:C35)</f>
        <v>8627</v>
      </c>
      <c r="D27" s="22">
        <f t="shared" si="1"/>
        <v>8.9007882464611443E-2</v>
      </c>
      <c r="P27">
        <v>25</v>
      </c>
      <c r="Q27" s="29" t="s">
        <v>10</v>
      </c>
      <c r="R27" s="23">
        <v>680</v>
      </c>
      <c r="S27" s="23">
        <v>772</v>
      </c>
    </row>
    <row r="28" spans="1:19">
      <c r="A28" s="29" t="s">
        <v>25</v>
      </c>
      <c r="B28" s="23">
        <v>1622</v>
      </c>
      <c r="C28" s="23">
        <v>1776</v>
      </c>
      <c r="D28" s="24">
        <f t="shared" si="1"/>
        <v>1.8323635012999877E-2</v>
      </c>
      <c r="P28">
        <v>26</v>
      </c>
      <c r="Q28" s="29" t="s">
        <v>76</v>
      </c>
      <c r="R28" s="23">
        <v>662</v>
      </c>
      <c r="S28" s="23">
        <v>702</v>
      </c>
    </row>
    <row r="29" spans="1:19">
      <c r="A29" s="29" t="s">
        <v>10</v>
      </c>
      <c r="B29" s="23">
        <v>680</v>
      </c>
      <c r="C29" s="23">
        <v>772</v>
      </c>
      <c r="D29" s="24">
        <f t="shared" si="1"/>
        <v>7.9650035079030998E-3</v>
      </c>
      <c r="P29">
        <v>27</v>
      </c>
      <c r="Q29" s="29" t="s">
        <v>11</v>
      </c>
      <c r="R29" s="23">
        <v>597</v>
      </c>
      <c r="S29" s="23">
        <v>683</v>
      </c>
    </row>
    <row r="30" spans="1:19">
      <c r="A30" s="29" t="s">
        <v>82</v>
      </c>
      <c r="B30" s="23">
        <v>425</v>
      </c>
      <c r="C30" s="23">
        <v>469</v>
      </c>
      <c r="D30" s="24">
        <f t="shared" si="1"/>
        <v>4.8388428046717011E-3</v>
      </c>
      <c r="P30">
        <v>28</v>
      </c>
      <c r="Q30" s="29" t="s">
        <v>71</v>
      </c>
      <c r="R30" s="23">
        <v>565</v>
      </c>
      <c r="S30" s="23">
        <v>636</v>
      </c>
    </row>
    <row r="31" spans="1:19">
      <c r="A31" s="29" t="s">
        <v>83</v>
      </c>
      <c r="B31" s="23">
        <v>378</v>
      </c>
      <c r="C31" s="23">
        <v>454</v>
      </c>
      <c r="D31" s="24">
        <f t="shared" si="1"/>
        <v>4.6840823738186618E-3</v>
      </c>
      <c r="P31">
        <v>29</v>
      </c>
      <c r="Q31" s="29" t="s">
        <v>87</v>
      </c>
      <c r="R31" s="23">
        <v>595</v>
      </c>
      <c r="S31" s="23">
        <v>622</v>
      </c>
    </row>
    <row r="32" spans="1:19">
      <c r="A32" s="29" t="s">
        <v>84</v>
      </c>
      <c r="B32" s="23">
        <v>1339</v>
      </c>
      <c r="C32" s="23">
        <v>1376</v>
      </c>
      <c r="D32" s="24">
        <f t="shared" si="1"/>
        <v>1.4196690190252156E-2</v>
      </c>
      <c r="P32">
        <v>30</v>
      </c>
      <c r="Q32" s="28" t="s">
        <v>67</v>
      </c>
      <c r="R32" s="23">
        <v>550</v>
      </c>
      <c r="S32" s="23">
        <v>621</v>
      </c>
    </row>
    <row r="33" spans="1:19">
      <c r="A33" s="29" t="s">
        <v>60</v>
      </c>
      <c r="B33" s="23">
        <v>1330</v>
      </c>
      <c r="C33" s="23">
        <v>1317</v>
      </c>
      <c r="D33" s="24">
        <f t="shared" si="1"/>
        <v>1.3587965828896868E-2</v>
      </c>
      <c r="P33">
        <v>31</v>
      </c>
      <c r="Q33" s="29" t="s">
        <v>44</v>
      </c>
      <c r="R33" s="23">
        <v>466</v>
      </c>
      <c r="S33" s="23">
        <v>495</v>
      </c>
    </row>
    <row r="34" spans="1:19">
      <c r="A34" s="29" t="s">
        <v>26</v>
      </c>
      <c r="B34" s="23">
        <v>407</v>
      </c>
      <c r="C34" s="23">
        <v>431</v>
      </c>
      <c r="D34" s="24">
        <f t="shared" si="1"/>
        <v>4.4467830465106679E-3</v>
      </c>
      <c r="P34">
        <v>32</v>
      </c>
      <c r="Q34" s="28" t="s">
        <v>68</v>
      </c>
      <c r="R34" s="23">
        <v>461</v>
      </c>
      <c r="S34" s="23">
        <v>482</v>
      </c>
    </row>
    <row r="35" spans="1:19">
      <c r="A35" s="29" t="s">
        <v>7</v>
      </c>
      <c r="B35" s="23">
        <v>1949</v>
      </c>
      <c r="C35" s="23">
        <v>2032</v>
      </c>
      <c r="D35" s="24">
        <f t="shared" si="1"/>
        <v>2.0964879699558417E-2</v>
      </c>
      <c r="P35">
        <v>33</v>
      </c>
      <c r="Q35" s="29" t="s">
        <v>82</v>
      </c>
      <c r="R35" s="23">
        <v>425</v>
      </c>
      <c r="S35" s="23">
        <v>469</v>
      </c>
    </row>
    <row r="36" spans="1:19">
      <c r="A36" s="28" t="s">
        <v>27</v>
      </c>
      <c r="B36" s="20">
        <f t="shared" ref="B36" si="6">SUM(B37:B42)</f>
        <v>5900</v>
      </c>
      <c r="C36" s="20">
        <f>SUM(C37:C42)</f>
        <v>6226</v>
      </c>
      <c r="D36" s="22">
        <f t="shared" si="1"/>
        <v>6.4235896166068257E-2</v>
      </c>
      <c r="P36">
        <v>34</v>
      </c>
      <c r="Q36" s="29" t="s">
        <v>83</v>
      </c>
      <c r="R36" s="23">
        <v>378</v>
      </c>
      <c r="S36" s="23">
        <v>454</v>
      </c>
    </row>
    <row r="37" spans="1:19">
      <c r="A37" s="29" t="s">
        <v>11</v>
      </c>
      <c r="B37" s="23">
        <v>597</v>
      </c>
      <c r="C37" s="23">
        <v>683</v>
      </c>
      <c r="D37" s="24">
        <f t="shared" si="1"/>
        <v>7.046758284841732E-3</v>
      </c>
      <c r="P37">
        <v>35</v>
      </c>
      <c r="Q37" s="29" t="s">
        <v>26</v>
      </c>
      <c r="R37" s="23">
        <v>407</v>
      </c>
      <c r="S37" s="23">
        <v>431</v>
      </c>
    </row>
    <row r="38" spans="1:19">
      <c r="A38" s="29" t="s">
        <v>28</v>
      </c>
      <c r="B38" s="23">
        <v>3071</v>
      </c>
      <c r="C38" s="23">
        <v>3207</v>
      </c>
      <c r="D38" s="24">
        <f t="shared" si="1"/>
        <v>3.3087780116379847E-2</v>
      </c>
      <c r="P38">
        <v>36</v>
      </c>
      <c r="Q38" s="29" t="s">
        <v>38</v>
      </c>
      <c r="R38" s="23">
        <v>383</v>
      </c>
      <c r="S38" s="23">
        <v>418</v>
      </c>
    </row>
    <row r="39" spans="1:19">
      <c r="A39" s="29" t="s">
        <v>29</v>
      </c>
      <c r="B39" s="23">
        <v>292</v>
      </c>
      <c r="C39" s="23">
        <v>321</v>
      </c>
      <c r="D39" s="24">
        <f t="shared" si="1"/>
        <v>3.311873220255045E-3</v>
      </c>
      <c r="P39">
        <v>37</v>
      </c>
      <c r="Q39" s="29" t="s">
        <v>2</v>
      </c>
      <c r="R39" s="23">
        <v>324</v>
      </c>
      <c r="S39" s="23">
        <v>355</v>
      </c>
    </row>
    <row r="40" spans="1:19">
      <c r="A40" s="29" t="s">
        <v>30</v>
      </c>
      <c r="B40" s="23">
        <v>225</v>
      </c>
      <c r="C40" s="23">
        <v>235</v>
      </c>
      <c r="D40" s="24">
        <f t="shared" si="1"/>
        <v>2.4245800833642855E-3</v>
      </c>
      <c r="P40">
        <v>38</v>
      </c>
      <c r="Q40" s="29" t="s">
        <v>29</v>
      </c>
      <c r="R40" s="23">
        <v>292</v>
      </c>
      <c r="S40" s="23">
        <v>321</v>
      </c>
    </row>
    <row r="41" spans="1:19">
      <c r="A41" s="29" t="s">
        <v>12</v>
      </c>
      <c r="B41" s="23">
        <v>188</v>
      </c>
      <c r="C41" s="23">
        <v>232</v>
      </c>
      <c r="D41" s="22">
        <f t="shared" si="1"/>
        <v>2.3936279971936776E-3</v>
      </c>
      <c r="P41">
        <v>39</v>
      </c>
      <c r="Q41" s="28" t="s">
        <v>34</v>
      </c>
      <c r="R41" s="23">
        <v>292</v>
      </c>
      <c r="S41" s="23">
        <v>321</v>
      </c>
    </row>
    <row r="42" spans="1:19">
      <c r="A42" s="29" t="s">
        <v>7</v>
      </c>
      <c r="B42" s="23">
        <v>1527</v>
      </c>
      <c r="C42" s="23">
        <v>1548</v>
      </c>
      <c r="D42" s="24">
        <f t="shared" si="1"/>
        <v>1.5971276464033676E-2</v>
      </c>
      <c r="P42">
        <v>40</v>
      </c>
      <c r="Q42" s="29" t="s">
        <v>50</v>
      </c>
      <c r="R42" s="23">
        <v>290</v>
      </c>
      <c r="S42" s="23">
        <v>294</v>
      </c>
    </row>
    <row r="43" spans="1:19">
      <c r="A43" s="28" t="s">
        <v>13</v>
      </c>
      <c r="B43" s="20">
        <f>SUM(B44:B51)</f>
        <v>7445</v>
      </c>
      <c r="C43" s="20">
        <f>SUM(C44:C51)</f>
        <v>7794</v>
      </c>
      <c r="D43" s="22">
        <f t="shared" si="1"/>
        <v>8.041351987123932E-2</v>
      </c>
      <c r="P43">
        <v>41</v>
      </c>
      <c r="Q43" s="29" t="s">
        <v>52</v>
      </c>
      <c r="R43" s="23">
        <v>231</v>
      </c>
      <c r="S43" s="23">
        <v>250</v>
      </c>
    </row>
    <row r="44" spans="1:19">
      <c r="A44" s="28" t="s">
        <v>31</v>
      </c>
      <c r="B44" s="23">
        <v>1692</v>
      </c>
      <c r="C44" s="23">
        <v>1777</v>
      </c>
      <c r="D44" s="24">
        <f t="shared" ref="D44:D48" si="7">C44/$C$78</f>
        <v>1.8333952375056747E-2</v>
      </c>
      <c r="P44">
        <v>42</v>
      </c>
      <c r="Q44" s="29" t="s">
        <v>30</v>
      </c>
      <c r="R44" s="23">
        <v>225</v>
      </c>
      <c r="S44" s="23">
        <v>235</v>
      </c>
    </row>
    <row r="45" spans="1:19">
      <c r="A45" s="28" t="s">
        <v>67</v>
      </c>
      <c r="B45" s="23">
        <v>550</v>
      </c>
      <c r="C45" s="23">
        <v>621</v>
      </c>
      <c r="D45" s="24">
        <f t="shared" si="7"/>
        <v>6.407081837315835E-3</v>
      </c>
      <c r="P45">
        <v>43</v>
      </c>
      <c r="Q45" s="29" t="s">
        <v>12</v>
      </c>
      <c r="R45" s="23">
        <v>188</v>
      </c>
      <c r="S45" s="23">
        <v>232</v>
      </c>
    </row>
    <row r="46" spans="1:19">
      <c r="A46" s="28" t="s">
        <v>68</v>
      </c>
      <c r="B46" s="23">
        <v>461</v>
      </c>
      <c r="C46" s="23">
        <v>482</v>
      </c>
      <c r="D46" s="24">
        <f t="shared" si="7"/>
        <v>4.9729685114110024E-3</v>
      </c>
      <c r="P46">
        <v>44</v>
      </c>
      <c r="Q46" s="29" t="s">
        <v>91</v>
      </c>
      <c r="R46" s="23">
        <v>188</v>
      </c>
      <c r="S46" s="23">
        <v>202</v>
      </c>
    </row>
    <row r="47" spans="1:19">
      <c r="A47" s="28" t="s">
        <v>34</v>
      </c>
      <c r="B47" s="23">
        <v>292</v>
      </c>
      <c r="C47" s="23">
        <v>321</v>
      </c>
      <c r="D47" s="24">
        <f t="shared" si="7"/>
        <v>3.311873220255045E-3</v>
      </c>
      <c r="P47">
        <v>45</v>
      </c>
      <c r="Q47" s="29" t="s">
        <v>43</v>
      </c>
      <c r="R47" s="23">
        <v>183</v>
      </c>
      <c r="S47" s="23">
        <v>186</v>
      </c>
    </row>
    <row r="48" spans="1:19">
      <c r="A48" s="28" t="s">
        <v>15</v>
      </c>
      <c r="B48" s="23">
        <v>2927</v>
      </c>
      <c r="C48" s="23">
        <v>2966</v>
      </c>
      <c r="D48" s="24">
        <f t="shared" si="7"/>
        <v>3.0601295860674341E-2</v>
      </c>
      <c r="P48">
        <v>46</v>
      </c>
      <c r="Q48" s="29" t="s">
        <v>49</v>
      </c>
      <c r="R48" s="23">
        <v>158</v>
      </c>
      <c r="S48" s="23">
        <v>160</v>
      </c>
    </row>
    <row r="49" spans="1:19">
      <c r="A49" s="29" t="s">
        <v>85</v>
      </c>
      <c r="B49" s="23">
        <v>123</v>
      </c>
      <c r="C49" s="23">
        <v>124</v>
      </c>
      <c r="D49" s="24">
        <f t="shared" ref="D49:D77" si="8">C49/$C$78</f>
        <v>1.2793528950517932E-3</v>
      </c>
      <c r="P49">
        <v>47</v>
      </c>
      <c r="Q49" s="29" t="s">
        <v>51</v>
      </c>
      <c r="R49" s="23">
        <v>145</v>
      </c>
      <c r="S49" s="23">
        <v>151</v>
      </c>
    </row>
    <row r="50" spans="1:19">
      <c r="A50" s="29" t="s">
        <v>86</v>
      </c>
      <c r="B50" s="23">
        <v>828</v>
      </c>
      <c r="C50" s="23">
        <v>916</v>
      </c>
      <c r="D50" s="24">
        <f t="shared" si="8"/>
        <v>9.450703644092279E-3</v>
      </c>
      <c r="P50">
        <v>48</v>
      </c>
      <c r="Q50" s="29" t="s">
        <v>80</v>
      </c>
      <c r="R50" s="23">
        <v>152</v>
      </c>
      <c r="S50" s="23">
        <v>147</v>
      </c>
    </row>
    <row r="51" spans="1:19">
      <c r="A51" s="29" t="s">
        <v>7</v>
      </c>
      <c r="B51" s="23">
        <v>572</v>
      </c>
      <c r="C51" s="23">
        <v>587</v>
      </c>
      <c r="D51" s="24">
        <f t="shared" si="8"/>
        <v>6.0562915273822786E-3</v>
      </c>
      <c r="P51">
        <v>49</v>
      </c>
      <c r="Q51" s="38" t="s">
        <v>89</v>
      </c>
      <c r="R51" s="23">
        <v>118</v>
      </c>
      <c r="S51" s="23">
        <v>128</v>
      </c>
    </row>
    <row r="52" spans="1:19">
      <c r="A52" s="28" t="s">
        <v>16</v>
      </c>
      <c r="B52" s="20">
        <f>SUM(B53:B63)</f>
        <v>4054</v>
      </c>
      <c r="C52" s="20">
        <f>SUM(C53:C63)</f>
        <v>4225</v>
      </c>
      <c r="D52" s="22">
        <f t="shared" si="8"/>
        <v>4.3590854690272789E-2</v>
      </c>
      <c r="P52">
        <v>50</v>
      </c>
      <c r="Q52" s="29" t="s">
        <v>85</v>
      </c>
      <c r="R52" s="23">
        <v>123</v>
      </c>
      <c r="S52" s="23">
        <v>124</v>
      </c>
    </row>
    <row r="53" spans="1:19">
      <c r="A53" s="29" t="s">
        <v>38</v>
      </c>
      <c r="B53" s="23">
        <v>383</v>
      </c>
      <c r="C53" s="23">
        <v>418</v>
      </c>
      <c r="D53" s="24">
        <f t="shared" si="8"/>
        <v>4.3126573397713674E-3</v>
      </c>
      <c r="P53">
        <v>51</v>
      </c>
      <c r="Q53" s="29" t="s">
        <v>90</v>
      </c>
      <c r="R53" s="23">
        <v>106</v>
      </c>
      <c r="S53" s="23">
        <v>117</v>
      </c>
    </row>
    <row r="54" spans="1:19">
      <c r="A54" s="29" t="s">
        <v>18</v>
      </c>
      <c r="B54" s="23">
        <v>99</v>
      </c>
      <c r="C54" s="23">
        <v>100</v>
      </c>
      <c r="D54" s="24">
        <f t="shared" si="8"/>
        <v>1.0317362056869301E-3</v>
      </c>
      <c r="P54">
        <v>52</v>
      </c>
      <c r="Q54" s="29" t="s">
        <v>48</v>
      </c>
      <c r="R54" s="23">
        <v>103</v>
      </c>
      <c r="S54" s="23">
        <v>107</v>
      </c>
    </row>
    <row r="55" spans="1:19">
      <c r="A55" s="29" t="s">
        <v>39</v>
      </c>
      <c r="B55" s="23">
        <v>7</v>
      </c>
      <c r="C55" s="23">
        <v>7</v>
      </c>
      <c r="D55" s="24">
        <f t="shared" si="8"/>
        <v>7.2221534398085095E-5</v>
      </c>
      <c r="P55">
        <v>53</v>
      </c>
      <c r="Q55" s="29" t="s">
        <v>92</v>
      </c>
      <c r="R55" s="23">
        <v>93</v>
      </c>
      <c r="S55" s="23">
        <v>101</v>
      </c>
    </row>
    <row r="56" spans="1:19">
      <c r="A56" s="29" t="s">
        <v>40</v>
      </c>
      <c r="B56" s="23">
        <v>735</v>
      </c>
      <c r="C56" s="23">
        <v>786</v>
      </c>
      <c r="D56" s="24">
        <f t="shared" si="8"/>
        <v>8.1094465766992693E-3</v>
      </c>
      <c r="P56">
        <v>54</v>
      </c>
      <c r="Q56" s="29" t="s">
        <v>18</v>
      </c>
      <c r="R56" s="23">
        <v>99</v>
      </c>
      <c r="S56" s="23">
        <v>100</v>
      </c>
    </row>
    <row r="57" spans="1:19">
      <c r="A57" s="29" t="s">
        <v>65</v>
      </c>
      <c r="B57" s="23">
        <v>5</v>
      </c>
      <c r="C57" s="23">
        <v>5</v>
      </c>
      <c r="D57" s="24">
        <f t="shared" si="8"/>
        <v>5.15868102843465E-5</v>
      </c>
      <c r="P57">
        <v>55</v>
      </c>
      <c r="Q57" s="29" t="s">
        <v>88</v>
      </c>
      <c r="R57" s="23">
        <v>87</v>
      </c>
      <c r="S57" s="23">
        <v>85</v>
      </c>
    </row>
    <row r="58" spans="1:19">
      <c r="A58" s="29" t="s">
        <v>42</v>
      </c>
      <c r="B58" s="23">
        <v>42</v>
      </c>
      <c r="C58" s="23">
        <v>45</v>
      </c>
      <c r="D58" s="24">
        <f t="shared" si="8"/>
        <v>4.6428129255911846E-4</v>
      </c>
      <c r="P58">
        <v>56</v>
      </c>
      <c r="Q58" s="29" t="s">
        <v>42</v>
      </c>
      <c r="R58" s="23">
        <v>42</v>
      </c>
      <c r="S58" s="23">
        <v>45</v>
      </c>
    </row>
    <row r="59" spans="1:19">
      <c r="A59" s="29" t="s">
        <v>43</v>
      </c>
      <c r="B59" s="23">
        <v>183</v>
      </c>
      <c r="C59" s="23">
        <v>186</v>
      </c>
      <c r="D59" s="24">
        <f t="shared" si="8"/>
        <v>1.9190293425776898E-3</v>
      </c>
      <c r="P59">
        <v>57</v>
      </c>
      <c r="Q59" s="29" t="s">
        <v>39</v>
      </c>
      <c r="R59" s="23">
        <v>7</v>
      </c>
      <c r="S59" s="23">
        <v>7</v>
      </c>
    </row>
    <row r="60" spans="1:19">
      <c r="A60" s="29" t="s">
        <v>44</v>
      </c>
      <c r="B60" s="23">
        <v>466</v>
      </c>
      <c r="C60" s="23">
        <v>495</v>
      </c>
      <c r="D60" s="24">
        <f t="shared" si="8"/>
        <v>5.1070942181503029E-3</v>
      </c>
      <c r="P60">
        <v>58</v>
      </c>
      <c r="Q60" s="29" t="s">
        <v>65</v>
      </c>
      <c r="R60" s="23">
        <v>5</v>
      </c>
      <c r="S60" s="23">
        <v>5</v>
      </c>
    </row>
    <row r="61" spans="1:19">
      <c r="A61" s="29" t="s">
        <v>87</v>
      </c>
      <c r="B61" s="23">
        <v>595</v>
      </c>
      <c r="C61" s="23">
        <v>622</v>
      </c>
      <c r="D61" s="24">
        <f t="shared" si="8"/>
        <v>6.417399199372704E-3</v>
      </c>
      <c r="Q61" s="31"/>
      <c r="R61" s="30"/>
      <c r="S61" s="30"/>
    </row>
    <row r="62" spans="1:19">
      <c r="A62" s="29" t="s">
        <v>88</v>
      </c>
      <c r="B62" s="23">
        <v>87</v>
      </c>
      <c r="C62" s="23">
        <v>85</v>
      </c>
      <c r="D62" s="24">
        <f t="shared" si="8"/>
        <v>8.7697577483389052E-4</v>
      </c>
      <c r="Q62" s="2"/>
      <c r="R62" s="2"/>
      <c r="S62" s="2"/>
    </row>
    <row r="63" spans="1:19">
      <c r="A63" s="29" t="s">
        <v>7</v>
      </c>
      <c r="B63" s="23">
        <v>1452</v>
      </c>
      <c r="C63" s="23">
        <v>1476</v>
      </c>
      <c r="D63" s="24">
        <f t="shared" si="8"/>
        <v>1.5228426395939087E-2</v>
      </c>
      <c r="Q63" s="2"/>
      <c r="R63" s="2"/>
      <c r="S63" s="2"/>
    </row>
    <row r="64" spans="1:19">
      <c r="A64" s="28" t="s">
        <v>46</v>
      </c>
      <c r="B64" s="20">
        <v>3387</v>
      </c>
      <c r="C64" s="20">
        <v>3613</v>
      </c>
      <c r="D64" s="36">
        <f t="shared" si="8"/>
        <v>3.7276629111468777E-2</v>
      </c>
      <c r="Q64" s="2"/>
      <c r="R64" s="2"/>
      <c r="S64" s="2"/>
    </row>
    <row r="65" spans="1:19">
      <c r="A65" s="28" t="s">
        <v>47</v>
      </c>
      <c r="B65" s="20">
        <f>SUM(B66:B71)</f>
        <v>1074</v>
      </c>
      <c r="C65" s="20">
        <f>SUM(C66:C71)</f>
        <v>1210</v>
      </c>
      <c r="D65" s="22">
        <f t="shared" si="8"/>
        <v>1.2484008088811853E-2</v>
      </c>
      <c r="Q65" s="2"/>
      <c r="R65" s="2"/>
      <c r="S65" s="2"/>
    </row>
    <row r="66" spans="1:19">
      <c r="A66" s="29" t="s">
        <v>48</v>
      </c>
      <c r="B66" s="23">
        <v>103</v>
      </c>
      <c r="C66" s="23">
        <v>107</v>
      </c>
      <c r="D66" s="24">
        <f t="shared" si="8"/>
        <v>1.103957740085015E-3</v>
      </c>
      <c r="Q66" s="2"/>
      <c r="R66" s="2"/>
      <c r="S66" s="2"/>
    </row>
    <row r="67" spans="1:19">
      <c r="A67" s="29" t="s">
        <v>49</v>
      </c>
      <c r="B67" s="23">
        <v>158</v>
      </c>
      <c r="C67" s="23">
        <v>160</v>
      </c>
      <c r="D67" s="24">
        <f t="shared" si="8"/>
        <v>1.650777929099088E-3</v>
      </c>
      <c r="Q67" s="2"/>
      <c r="R67" s="2"/>
      <c r="S67" s="2"/>
    </row>
    <row r="68" spans="1:19">
      <c r="A68" s="29" t="s">
        <v>50</v>
      </c>
      <c r="B68" s="23">
        <v>290</v>
      </c>
      <c r="C68" s="23">
        <v>294</v>
      </c>
      <c r="D68" s="24">
        <f t="shared" si="8"/>
        <v>3.0333044447195742E-3</v>
      </c>
      <c r="Q68" s="2"/>
      <c r="R68" s="2"/>
      <c r="S68" s="2"/>
    </row>
    <row r="69" spans="1:19">
      <c r="A69" s="29" t="s">
        <v>51</v>
      </c>
      <c r="B69" s="23">
        <v>145</v>
      </c>
      <c r="C69" s="23">
        <v>151</v>
      </c>
      <c r="D69" s="24">
        <f t="shared" si="8"/>
        <v>1.5579216705872642E-3</v>
      </c>
      <c r="Q69" s="2"/>
      <c r="R69" s="2"/>
      <c r="S69" s="2"/>
    </row>
    <row r="70" spans="1:19">
      <c r="A70" s="29" t="s">
        <v>52</v>
      </c>
      <c r="B70" s="23">
        <v>231</v>
      </c>
      <c r="C70" s="23">
        <v>250</v>
      </c>
      <c r="D70" s="24">
        <f t="shared" si="8"/>
        <v>2.5793405142173248E-3</v>
      </c>
    </row>
    <row r="71" spans="1:19">
      <c r="A71" s="29" t="s">
        <v>7</v>
      </c>
      <c r="B71" s="23">
        <v>147</v>
      </c>
      <c r="C71" s="23">
        <v>248</v>
      </c>
      <c r="D71" s="24">
        <f t="shared" si="8"/>
        <v>2.5587057901035864E-3</v>
      </c>
      <c r="Q71" s="2"/>
    </row>
    <row r="72" spans="1:19">
      <c r="A72" s="28" t="s">
        <v>54</v>
      </c>
      <c r="B72" s="20">
        <f>SUM(B73:B77)</f>
        <v>697</v>
      </c>
      <c r="C72" s="20">
        <f>SUM(C73:C77)</f>
        <v>754</v>
      </c>
      <c r="D72" s="22">
        <f t="shared" si="8"/>
        <v>7.7792909908794517E-3</v>
      </c>
    </row>
    <row r="73" spans="1:19">
      <c r="A73" s="38" t="s">
        <v>89</v>
      </c>
      <c r="B73" s="23">
        <v>118</v>
      </c>
      <c r="C73" s="23">
        <v>128</v>
      </c>
      <c r="D73" s="22">
        <f t="shared" si="8"/>
        <v>1.3206223432792703E-3</v>
      </c>
      <c r="Q73" s="165"/>
      <c r="R73" s="165"/>
      <c r="S73" s="165"/>
    </row>
    <row r="74" spans="1:19">
      <c r="A74" s="29" t="s">
        <v>90</v>
      </c>
      <c r="B74" s="23">
        <v>106</v>
      </c>
      <c r="C74" s="23">
        <v>117</v>
      </c>
      <c r="D74" s="24">
        <f t="shared" si="8"/>
        <v>1.207131360653708E-3</v>
      </c>
      <c r="Q74" s="165"/>
      <c r="R74" s="165"/>
      <c r="S74" s="165"/>
    </row>
    <row r="75" spans="1:19">
      <c r="A75" s="29" t="s">
        <v>91</v>
      </c>
      <c r="B75" s="23">
        <v>188</v>
      </c>
      <c r="C75" s="23">
        <v>202</v>
      </c>
      <c r="D75" s="24">
        <f t="shared" si="8"/>
        <v>2.0841071354875985E-3</v>
      </c>
      <c r="Q75" s="164"/>
      <c r="R75" s="164"/>
      <c r="S75" s="164"/>
    </row>
    <row r="76" spans="1:19">
      <c r="A76" s="29" t="s">
        <v>92</v>
      </c>
      <c r="B76" s="23">
        <v>93</v>
      </c>
      <c r="C76" s="23">
        <v>101</v>
      </c>
      <c r="D76" s="24">
        <f t="shared" si="8"/>
        <v>1.0420535677437993E-3</v>
      </c>
      <c r="Q76" s="164"/>
      <c r="R76" s="164"/>
      <c r="S76" s="164"/>
    </row>
    <row r="77" spans="1:19">
      <c r="A77" s="29" t="s">
        <v>7</v>
      </c>
      <c r="B77" s="23">
        <v>192</v>
      </c>
      <c r="C77" s="23">
        <v>206</v>
      </c>
      <c r="D77" s="24">
        <f t="shared" si="8"/>
        <v>2.1253765837150758E-3</v>
      </c>
      <c r="Q77" s="164"/>
      <c r="R77" s="164"/>
      <c r="S77" s="164"/>
    </row>
    <row r="78" spans="1:19">
      <c r="A78" s="31" t="s">
        <v>55</v>
      </c>
      <c r="B78" s="30">
        <f>B3+B8+B19+B25+B26+B27+B36+B43+B52+B64+B65+B72</f>
        <v>91184</v>
      </c>
      <c r="C78" s="30">
        <f>C3+C8+C19+C25+C26+C27+C36+C43+C52+C64+C65+C72</f>
        <v>96924</v>
      </c>
      <c r="D78" s="30">
        <f>D3+D8+D19+D25+D26+D27+D36+D43+D52+D64+D65+D72</f>
        <v>1</v>
      </c>
      <c r="Q78" s="164"/>
      <c r="R78" s="164"/>
      <c r="S78" s="164"/>
    </row>
    <row r="79" spans="1:19">
      <c r="A79" s="2"/>
      <c r="B79" s="2"/>
      <c r="C79" s="40">
        <f>C78*1000</f>
        <v>96924000</v>
      </c>
      <c r="E79" s="37"/>
    </row>
    <row r="80" spans="1:19">
      <c r="A80" s="2"/>
      <c r="B80" s="2"/>
      <c r="C80" s="2"/>
      <c r="Q80" s="2"/>
    </row>
    <row r="81" spans="1:19">
      <c r="A81" s="2"/>
      <c r="B81" s="2"/>
      <c r="C81" s="2"/>
    </row>
    <row r="82" spans="1:19">
      <c r="A82" s="2"/>
      <c r="B82" s="2"/>
      <c r="C82" s="2"/>
      <c r="Q82" s="1"/>
    </row>
    <row r="83" spans="1:19">
      <c r="A83" s="2"/>
      <c r="B83" s="2"/>
      <c r="C83" s="2"/>
    </row>
    <row r="84" spans="1:19">
      <c r="A84" s="2"/>
      <c r="B84" s="2"/>
      <c r="C84" s="2"/>
      <c r="Q84" s="2"/>
    </row>
    <row r="85" spans="1:19">
      <c r="A85" s="2"/>
      <c r="B85" s="2"/>
      <c r="C85" s="2"/>
    </row>
    <row r="86" spans="1:19">
      <c r="A86" s="2"/>
      <c r="B86" s="2"/>
      <c r="C86" s="2"/>
      <c r="Q86" s="2"/>
    </row>
    <row r="88" spans="1:19">
      <c r="A88" s="2"/>
      <c r="Q88" s="1"/>
    </row>
    <row r="90" spans="1:19">
      <c r="A90" s="165"/>
      <c r="B90" s="165"/>
      <c r="C90" s="165"/>
      <c r="Q90" s="165"/>
      <c r="R90" s="165"/>
      <c r="S90" s="165"/>
    </row>
    <row r="91" spans="1:19">
      <c r="A91" s="165"/>
      <c r="B91" s="165"/>
      <c r="C91" s="165"/>
      <c r="Q91" s="165"/>
      <c r="R91" s="165"/>
      <c r="S91" s="165"/>
    </row>
    <row r="92" spans="1:19">
      <c r="A92" s="164"/>
      <c r="B92" s="164"/>
      <c r="C92" s="164"/>
    </row>
    <row r="93" spans="1:19">
      <c r="A93" s="164"/>
      <c r="B93" s="164"/>
      <c r="C93" s="164"/>
      <c r="Q93" s="2"/>
    </row>
    <row r="94" spans="1:19">
      <c r="A94" s="164"/>
      <c r="B94" s="164"/>
      <c r="C94" s="164"/>
    </row>
    <row r="95" spans="1:19">
      <c r="A95" s="164"/>
      <c r="B95" s="164"/>
      <c r="C95" s="164"/>
      <c r="Q95" s="164"/>
      <c r="R95" s="164"/>
      <c r="S95" s="164"/>
    </row>
    <row r="96" spans="1:19">
      <c r="Q96" s="164"/>
      <c r="R96" s="164"/>
      <c r="S96" s="164"/>
    </row>
    <row r="97" spans="1:19">
      <c r="A97" s="2"/>
      <c r="Q97" s="164"/>
      <c r="R97" s="164"/>
      <c r="S97" s="164"/>
    </row>
    <row r="98" spans="1:19">
      <c r="Q98" s="164"/>
      <c r="R98" s="164"/>
      <c r="S98" s="164"/>
    </row>
    <row r="99" spans="1:19">
      <c r="A99" s="1"/>
      <c r="Q99" s="164"/>
      <c r="R99" s="164"/>
      <c r="S99" s="164"/>
    </row>
    <row r="100" spans="1:19">
      <c r="Q100" s="164"/>
      <c r="R100" s="164"/>
      <c r="S100" s="164"/>
    </row>
    <row r="101" spans="1:19">
      <c r="A101" s="2"/>
      <c r="Q101" s="165"/>
      <c r="R101" s="165"/>
      <c r="S101" s="165"/>
    </row>
    <row r="102" spans="1:19">
      <c r="Q102" s="165"/>
      <c r="R102" s="165"/>
      <c r="S102" s="165"/>
    </row>
    <row r="103" spans="1:19">
      <c r="A103" s="2"/>
      <c r="Q103" s="164"/>
      <c r="R103" s="164"/>
      <c r="S103" s="164"/>
    </row>
    <row r="104" spans="1:19">
      <c r="Q104" s="164"/>
      <c r="R104" s="164"/>
      <c r="S104" s="164"/>
    </row>
    <row r="105" spans="1:19">
      <c r="A105" s="1"/>
      <c r="Q105" s="165"/>
      <c r="R105" s="165"/>
      <c r="S105" s="165"/>
    </row>
    <row r="106" spans="1:19">
      <c r="Q106" s="165"/>
      <c r="R106" s="165"/>
      <c r="S106" s="165"/>
    </row>
    <row r="107" spans="1:19">
      <c r="A107" s="165"/>
      <c r="B107" s="165"/>
      <c r="C107" s="165"/>
      <c r="Q107" s="165"/>
      <c r="R107" s="165"/>
      <c r="S107" s="165"/>
    </row>
    <row r="108" spans="1:19">
      <c r="A108" s="165"/>
      <c r="B108" s="165"/>
      <c r="C108" s="165"/>
      <c r="Q108" s="165"/>
      <c r="R108" s="165"/>
      <c r="S108" s="165"/>
    </row>
    <row r="109" spans="1:19">
      <c r="Q109" s="166"/>
      <c r="R109" s="164"/>
      <c r="S109" s="164"/>
    </row>
    <row r="110" spans="1:19">
      <c r="A110" s="2"/>
      <c r="Q110" s="166"/>
      <c r="R110" s="164"/>
      <c r="S110" s="164"/>
    </row>
    <row r="111" spans="1:19">
      <c r="Q111" s="166"/>
      <c r="R111" s="164"/>
      <c r="S111" s="164"/>
    </row>
    <row r="112" spans="1:19">
      <c r="A112" s="164"/>
      <c r="B112" s="164"/>
      <c r="C112" s="164"/>
      <c r="Q112" s="166"/>
      <c r="R112" s="164"/>
      <c r="S112" s="164"/>
    </row>
    <row r="113" spans="1:19">
      <c r="A113" s="164"/>
      <c r="B113" s="164"/>
      <c r="C113" s="164"/>
      <c r="Q113" s="164"/>
      <c r="R113" s="164"/>
      <c r="S113" s="164"/>
    </row>
    <row r="114" spans="1:19">
      <c r="A114" s="164"/>
      <c r="B114" s="164"/>
      <c r="C114" s="164"/>
      <c r="Q114" s="164"/>
      <c r="R114" s="164"/>
      <c r="S114" s="164"/>
    </row>
    <row r="115" spans="1:19">
      <c r="A115" s="164"/>
      <c r="B115" s="164"/>
      <c r="C115" s="164"/>
      <c r="Q115" s="166"/>
      <c r="R115" s="164"/>
      <c r="S115" s="164"/>
    </row>
    <row r="116" spans="1:19">
      <c r="A116" s="164"/>
      <c r="B116" s="164"/>
      <c r="C116" s="164"/>
      <c r="Q116" s="166"/>
      <c r="R116" s="164"/>
      <c r="S116" s="164"/>
    </row>
    <row r="117" spans="1:19">
      <c r="A117" s="164"/>
      <c r="B117" s="164"/>
      <c r="C117" s="164"/>
      <c r="Q117" s="166"/>
      <c r="R117" s="164"/>
      <c r="S117" s="164"/>
    </row>
    <row r="118" spans="1:19">
      <c r="A118" s="165"/>
      <c r="B118" s="165"/>
      <c r="C118" s="165"/>
      <c r="Q118" s="166"/>
      <c r="R118" s="164"/>
      <c r="S118" s="164"/>
    </row>
    <row r="119" spans="1:19">
      <c r="A119" s="165"/>
      <c r="B119" s="165"/>
      <c r="C119" s="165"/>
      <c r="Q119" s="166"/>
      <c r="R119" s="164"/>
      <c r="S119" s="164"/>
    </row>
    <row r="120" spans="1:19">
      <c r="A120" s="164"/>
      <c r="B120" s="164"/>
      <c r="C120" s="164"/>
      <c r="Q120" s="166"/>
      <c r="R120" s="164"/>
      <c r="S120" s="164"/>
    </row>
    <row r="121" spans="1:19">
      <c r="A121" s="164"/>
      <c r="B121" s="164"/>
      <c r="C121" s="164"/>
      <c r="Q121" s="168"/>
      <c r="R121" s="168"/>
      <c r="S121" s="168"/>
    </row>
    <row r="122" spans="1:19">
      <c r="A122" s="165"/>
      <c r="B122" s="165"/>
      <c r="C122" s="165"/>
      <c r="Q122" s="168"/>
      <c r="R122" s="168"/>
      <c r="S122" s="168"/>
    </row>
    <row r="123" spans="1:19">
      <c r="A123" s="165"/>
      <c r="B123" s="165"/>
      <c r="C123" s="165"/>
      <c r="Q123" s="167"/>
      <c r="R123" s="167"/>
      <c r="S123" s="167"/>
    </row>
    <row r="124" spans="1:19">
      <c r="A124" s="165"/>
      <c r="B124" s="165"/>
      <c r="C124" s="165"/>
      <c r="Q124" s="167"/>
      <c r="R124" s="167"/>
      <c r="S124" s="167"/>
    </row>
    <row r="125" spans="1:19">
      <c r="A125" s="165"/>
      <c r="B125" s="165"/>
      <c r="C125" s="165"/>
    </row>
    <row r="126" spans="1:19">
      <c r="A126" s="166"/>
      <c r="B126" s="164"/>
      <c r="C126" s="164"/>
      <c r="Q126" s="2"/>
    </row>
    <row r="127" spans="1:19">
      <c r="A127" s="166"/>
      <c r="B127" s="164"/>
      <c r="C127" s="164"/>
    </row>
    <row r="128" spans="1:19">
      <c r="A128" s="166"/>
      <c r="B128" s="164"/>
      <c r="C128" s="164"/>
    </row>
    <row r="129" spans="1:3">
      <c r="A129" s="166"/>
      <c r="B129" s="164"/>
      <c r="C129" s="164"/>
    </row>
    <row r="130" spans="1:3">
      <c r="A130" s="164"/>
      <c r="B130" s="164"/>
      <c r="C130" s="164"/>
    </row>
    <row r="131" spans="1:3">
      <c r="A131" s="164"/>
      <c r="B131" s="164"/>
      <c r="C131" s="164"/>
    </row>
    <row r="132" spans="1:3">
      <c r="A132" s="166"/>
      <c r="B132" s="164"/>
      <c r="C132" s="164"/>
    </row>
    <row r="133" spans="1:3">
      <c r="A133" s="166"/>
      <c r="B133" s="164"/>
      <c r="C133" s="164"/>
    </row>
    <row r="134" spans="1:3">
      <c r="A134" s="166"/>
      <c r="B134" s="164"/>
      <c r="C134" s="164"/>
    </row>
    <row r="135" spans="1:3">
      <c r="A135" s="166"/>
      <c r="B135" s="164"/>
      <c r="C135" s="164"/>
    </row>
    <row r="136" spans="1:3">
      <c r="A136" s="166"/>
      <c r="B136" s="164"/>
      <c r="C136" s="164"/>
    </row>
    <row r="137" spans="1:3">
      <c r="A137" s="166"/>
      <c r="B137" s="164"/>
      <c r="C137" s="164"/>
    </row>
    <row r="138" spans="1:3">
      <c r="A138" s="168"/>
      <c r="B138" s="168"/>
      <c r="C138" s="168"/>
    </row>
    <row r="139" spans="1:3">
      <c r="A139" s="168"/>
      <c r="B139" s="168"/>
      <c r="C139" s="168"/>
    </row>
    <row r="140" spans="1:3">
      <c r="A140" s="167"/>
      <c r="B140" s="167"/>
      <c r="C140" s="167"/>
    </row>
    <row r="141" spans="1:3">
      <c r="A141" s="167"/>
      <c r="B141" s="167"/>
      <c r="C141" s="167"/>
    </row>
    <row r="143" spans="1:3">
      <c r="A143" s="2"/>
    </row>
  </sheetData>
  <mergeCells count="117">
    <mergeCell ref="B1:D1"/>
    <mergeCell ref="A94:A95"/>
    <mergeCell ref="B94:B95"/>
    <mergeCell ref="C94:C95"/>
    <mergeCell ref="A107:A108"/>
    <mergeCell ref="B107:B108"/>
    <mergeCell ref="C107:C108"/>
    <mergeCell ref="A90:A91"/>
    <mergeCell ref="B90:B91"/>
    <mergeCell ref="C90:C91"/>
    <mergeCell ref="A92:A93"/>
    <mergeCell ref="B92:B93"/>
    <mergeCell ref="C92:C93"/>
    <mergeCell ref="A116:A117"/>
    <mergeCell ref="B116:B117"/>
    <mergeCell ref="C116:C117"/>
    <mergeCell ref="A118:A119"/>
    <mergeCell ref="B118:B119"/>
    <mergeCell ref="C118:C119"/>
    <mergeCell ref="A112:A113"/>
    <mergeCell ref="B112:B113"/>
    <mergeCell ref="C112:C113"/>
    <mergeCell ref="A114:A115"/>
    <mergeCell ref="B114:B115"/>
    <mergeCell ref="C114:C115"/>
    <mergeCell ref="C124:C125"/>
    <mergeCell ref="A126:A127"/>
    <mergeCell ref="B126:B127"/>
    <mergeCell ref="C126:C127"/>
    <mergeCell ref="A120:A121"/>
    <mergeCell ref="B120:B121"/>
    <mergeCell ref="C120:C121"/>
    <mergeCell ref="A122:A123"/>
    <mergeCell ref="B122:B123"/>
    <mergeCell ref="C122:C123"/>
    <mergeCell ref="A140:A141"/>
    <mergeCell ref="B140:B141"/>
    <mergeCell ref="C140:C141"/>
    <mergeCell ref="G16:M16"/>
    <mergeCell ref="A136:A137"/>
    <mergeCell ref="B136:B137"/>
    <mergeCell ref="C136:C137"/>
    <mergeCell ref="A138:A139"/>
    <mergeCell ref="B138:B139"/>
    <mergeCell ref="C138:C139"/>
    <mergeCell ref="A132:A133"/>
    <mergeCell ref="B132:B133"/>
    <mergeCell ref="C132:C133"/>
    <mergeCell ref="A134:A135"/>
    <mergeCell ref="B134:B135"/>
    <mergeCell ref="C134:C135"/>
    <mergeCell ref="A128:A129"/>
    <mergeCell ref="B128:B129"/>
    <mergeCell ref="C128:C129"/>
    <mergeCell ref="A130:A131"/>
    <mergeCell ref="B130:B131"/>
    <mergeCell ref="C130:C131"/>
    <mergeCell ref="A124:A125"/>
    <mergeCell ref="B124:B125"/>
    <mergeCell ref="Q77:Q78"/>
    <mergeCell ref="R77:R78"/>
    <mergeCell ref="S77:S78"/>
    <mergeCell ref="Q90:Q91"/>
    <mergeCell ref="R90:R91"/>
    <mergeCell ref="S90:S91"/>
    <mergeCell ref="Q73:Q74"/>
    <mergeCell ref="R73:R74"/>
    <mergeCell ref="S73:S74"/>
    <mergeCell ref="Q75:Q76"/>
    <mergeCell ref="R75:R76"/>
    <mergeCell ref="S75:S76"/>
    <mergeCell ref="Q99:Q100"/>
    <mergeCell ref="R99:R100"/>
    <mergeCell ref="S99:S100"/>
    <mergeCell ref="Q101:Q102"/>
    <mergeCell ref="R101:R102"/>
    <mergeCell ref="S101:S102"/>
    <mergeCell ref="Q95:Q96"/>
    <mergeCell ref="R95:R96"/>
    <mergeCell ref="S95:S96"/>
    <mergeCell ref="Q97:Q98"/>
    <mergeCell ref="R97:R98"/>
    <mergeCell ref="S97:S98"/>
    <mergeCell ref="S107:S108"/>
    <mergeCell ref="Q109:Q110"/>
    <mergeCell ref="R109:R110"/>
    <mergeCell ref="S109:S110"/>
    <mergeCell ref="Q103:Q104"/>
    <mergeCell ref="R103:R104"/>
    <mergeCell ref="S103:S104"/>
    <mergeCell ref="Q105:Q106"/>
    <mergeCell ref="R105:R106"/>
    <mergeCell ref="S105:S106"/>
    <mergeCell ref="R1:S1"/>
    <mergeCell ref="Q123:Q124"/>
    <mergeCell ref="R123:R124"/>
    <mergeCell ref="S123:S124"/>
    <mergeCell ref="Q119:Q120"/>
    <mergeCell ref="R119:R120"/>
    <mergeCell ref="S119:S120"/>
    <mergeCell ref="Q121:Q122"/>
    <mergeCell ref="R121:R122"/>
    <mergeCell ref="S121:S122"/>
    <mergeCell ref="Q115:Q116"/>
    <mergeCell ref="R115:R116"/>
    <mergeCell ref="S115:S116"/>
    <mergeCell ref="Q117:Q118"/>
    <mergeCell ref="R117:R118"/>
    <mergeCell ref="S117:S118"/>
    <mergeCell ref="Q111:Q112"/>
    <mergeCell ref="R111:R112"/>
    <mergeCell ref="S111:S112"/>
    <mergeCell ref="Q113:Q114"/>
    <mergeCell ref="R113:R114"/>
    <mergeCell ref="S113:S114"/>
    <mergeCell ref="Q107:Q108"/>
    <mergeCell ref="R107:R108"/>
  </mergeCells>
  <conditionalFormatting sqref="H3:H14">
    <cfRule type="top10" dxfId="4" priority="5" rank="2"/>
  </conditionalFormatting>
  <conditionalFormatting sqref="I3:I14">
    <cfRule type="top10" dxfId="3" priority="4" rank="2"/>
  </conditionalFormatting>
  <conditionalFormatting sqref="J3:J14">
    <cfRule type="top10" dxfId="2" priority="3" rank="2"/>
  </conditionalFormatting>
  <conditionalFormatting sqref="K3:K14">
    <cfRule type="top10" dxfId="1" priority="2" rank="2"/>
  </conditionalFormatting>
  <conditionalFormatting sqref="L3:L14">
    <cfRule type="top10" dxfId="0" priority="1" rank="2"/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21783-0B11-8541-AAA7-EA45E90BC786}">
  <dimension ref="A1:O57"/>
  <sheetViews>
    <sheetView tabSelected="1" topLeftCell="A3" zoomScaleNormal="100" workbookViewId="0">
      <selection activeCell="B12" sqref="B12"/>
    </sheetView>
  </sheetViews>
  <sheetFormatPr baseColWidth="10" defaultRowHeight="16"/>
  <cols>
    <col min="1" max="1" width="14.6640625" bestFit="1" customWidth="1"/>
    <col min="3" max="3" width="9.6640625" customWidth="1"/>
    <col min="4" max="4" width="27" bestFit="1" customWidth="1"/>
    <col min="5" max="5" width="27" customWidth="1"/>
    <col min="10" max="10" width="11.5" bestFit="1" customWidth="1"/>
    <col min="11" max="11" width="19" bestFit="1" customWidth="1"/>
    <col min="13" max="13" width="16.6640625" bestFit="1" customWidth="1"/>
  </cols>
  <sheetData>
    <row r="1" spans="1:15">
      <c r="B1" s="161" t="s">
        <v>170</v>
      </c>
      <c r="C1" s="161"/>
      <c r="H1" s="161" t="s">
        <v>170</v>
      </c>
      <c r="I1" s="161"/>
      <c r="N1" s="161" t="s">
        <v>170</v>
      </c>
      <c r="O1" s="161"/>
    </row>
    <row r="2" spans="1:15">
      <c r="A2" s="19"/>
      <c r="B2" s="26">
        <v>2020</v>
      </c>
      <c r="C2" s="26">
        <v>2021</v>
      </c>
      <c r="D2" s="27"/>
      <c r="E2" s="80"/>
      <c r="F2" s="26" t="s">
        <v>117</v>
      </c>
      <c r="G2" s="19" t="s">
        <v>118</v>
      </c>
      <c r="H2" s="26">
        <v>2020</v>
      </c>
      <c r="I2" s="26">
        <v>2021</v>
      </c>
      <c r="J2" s="26" t="s">
        <v>119</v>
      </c>
      <c r="K2" s="26" t="s">
        <v>121</v>
      </c>
      <c r="M2" s="19"/>
      <c r="N2" s="26">
        <v>2020</v>
      </c>
      <c r="O2" s="26">
        <v>2021</v>
      </c>
    </row>
    <row r="3" spans="1:15">
      <c r="A3" s="28" t="s">
        <v>1</v>
      </c>
      <c r="B3" s="20">
        <f>SUM(B4:B6)</f>
        <v>7551</v>
      </c>
      <c r="C3" s="20">
        <f>SUM(C4:C6)</f>
        <v>7266</v>
      </c>
      <c r="D3" s="22">
        <f>C3/$C$57</f>
        <v>0.1762437237732554</v>
      </c>
      <c r="E3" s="78"/>
      <c r="F3" s="26">
        <v>1</v>
      </c>
      <c r="G3" s="86" t="s">
        <v>15</v>
      </c>
      <c r="H3" s="23">
        <v>6659</v>
      </c>
      <c r="I3" s="23">
        <v>6227</v>
      </c>
      <c r="J3" s="81">
        <f>I3/$C$57</f>
        <v>0.15104179299973319</v>
      </c>
      <c r="K3" s="81">
        <f>J3</f>
        <v>0.15104179299973319</v>
      </c>
      <c r="M3" s="28" t="s">
        <v>1</v>
      </c>
      <c r="N3" s="20">
        <v>7551</v>
      </c>
      <c r="O3" s="20">
        <v>7266</v>
      </c>
    </row>
    <row r="4" spans="1:15">
      <c r="A4" s="29" t="s">
        <v>17</v>
      </c>
      <c r="B4" s="23">
        <v>3146</v>
      </c>
      <c r="C4" s="23">
        <v>3195</v>
      </c>
      <c r="D4" s="77">
        <f t="shared" ref="D4:D57" si="0">C4/$C$57</f>
        <v>7.749775632473864E-2</v>
      </c>
      <c r="E4" s="79"/>
      <c r="F4" s="26">
        <v>2</v>
      </c>
      <c r="G4" s="87" t="s">
        <v>46</v>
      </c>
      <c r="H4" s="20">
        <v>4617</v>
      </c>
      <c r="I4" s="20">
        <v>4510</v>
      </c>
      <c r="J4" s="81">
        <f t="shared" ref="J4:J47" si="1">I4/$C$57</f>
        <v>0.10939432895917724</v>
      </c>
      <c r="K4" s="81">
        <f>J4+K3</f>
        <v>0.26043612195891042</v>
      </c>
      <c r="M4" s="28" t="s">
        <v>20</v>
      </c>
      <c r="N4" s="20">
        <v>2276</v>
      </c>
      <c r="O4" s="20">
        <v>2232</v>
      </c>
    </row>
    <row r="5" spans="1:15">
      <c r="A5" s="29" t="s">
        <v>19</v>
      </c>
      <c r="B5" s="23">
        <v>1199</v>
      </c>
      <c r="C5" s="23">
        <v>1091</v>
      </c>
      <c r="D5" s="77">
        <f t="shared" si="0"/>
        <v>2.6463240109636889E-2</v>
      </c>
      <c r="E5" s="79"/>
      <c r="F5" s="26">
        <v>3</v>
      </c>
      <c r="G5" s="86" t="s">
        <v>67</v>
      </c>
      <c r="H5" s="23">
        <v>3428</v>
      </c>
      <c r="I5" s="23">
        <v>3440</v>
      </c>
      <c r="J5" s="81">
        <f t="shared" si="1"/>
        <v>8.3440463773740509E-2</v>
      </c>
      <c r="K5" s="81">
        <f t="shared" ref="K5:K47" si="2">J5+K4</f>
        <v>0.3438765857326509</v>
      </c>
      <c r="M5" s="28" t="s">
        <v>6</v>
      </c>
      <c r="N5" s="20">
        <v>271</v>
      </c>
      <c r="O5" s="20">
        <v>267</v>
      </c>
    </row>
    <row r="6" spans="1:15">
      <c r="A6" s="29" t="s">
        <v>3</v>
      </c>
      <c r="B6" s="23">
        <v>3206</v>
      </c>
      <c r="C6" s="23">
        <v>2980</v>
      </c>
      <c r="D6" s="77">
        <f t="shared" si="0"/>
        <v>7.228272733887986E-2</v>
      </c>
      <c r="E6" s="79"/>
      <c r="F6" s="26">
        <v>4</v>
      </c>
      <c r="G6" s="85" t="s">
        <v>17</v>
      </c>
      <c r="H6" s="23">
        <v>3146</v>
      </c>
      <c r="I6" s="23">
        <v>3195</v>
      </c>
      <c r="J6" s="81">
        <f t="shared" si="1"/>
        <v>7.749775632473864E-2</v>
      </c>
      <c r="K6" s="81">
        <f t="shared" si="2"/>
        <v>0.42137434205738955</v>
      </c>
      <c r="M6" s="28" t="s">
        <v>54</v>
      </c>
      <c r="N6" s="20">
        <v>14</v>
      </c>
      <c r="O6" s="20">
        <v>11</v>
      </c>
    </row>
    <row r="7" spans="1:15">
      <c r="A7" s="29" t="s">
        <v>7</v>
      </c>
      <c r="B7" s="23">
        <v>1</v>
      </c>
      <c r="C7" s="23">
        <v>0</v>
      </c>
      <c r="D7" s="77">
        <f t="shared" si="0"/>
        <v>0</v>
      </c>
      <c r="E7" s="79"/>
      <c r="F7" s="26">
        <v>5</v>
      </c>
      <c r="G7" s="85" t="s">
        <v>3</v>
      </c>
      <c r="H7" s="23">
        <v>3206</v>
      </c>
      <c r="I7" s="23">
        <v>2980</v>
      </c>
      <c r="J7" s="81">
        <f t="shared" si="1"/>
        <v>7.228272733887986E-2</v>
      </c>
      <c r="K7" s="81">
        <f t="shared" si="2"/>
        <v>0.49365706939626941</v>
      </c>
      <c r="M7" s="28" t="s">
        <v>24</v>
      </c>
      <c r="N7" s="20">
        <f>614+33</f>
        <v>647</v>
      </c>
      <c r="O7" s="20">
        <f>550+53</f>
        <v>603</v>
      </c>
    </row>
    <row r="8" spans="1:15">
      <c r="A8" s="28" t="s">
        <v>20</v>
      </c>
      <c r="B8" s="20">
        <f>SUM(B9:B11)</f>
        <v>2276</v>
      </c>
      <c r="C8" s="20">
        <f>SUM(C9:C11)</f>
        <v>2232</v>
      </c>
      <c r="D8" s="22">
        <f t="shared" si="0"/>
        <v>5.413927765784559E-2</v>
      </c>
      <c r="E8" s="78"/>
      <c r="F8" s="26">
        <v>6</v>
      </c>
      <c r="G8" s="86" t="s">
        <v>86</v>
      </c>
      <c r="H8" s="23">
        <v>2418</v>
      </c>
      <c r="I8" s="23">
        <v>2305</v>
      </c>
      <c r="J8" s="81">
        <f t="shared" si="1"/>
        <v>5.5909961918160431E-2</v>
      </c>
      <c r="K8" s="81">
        <f t="shared" si="2"/>
        <v>0.54956703131442985</v>
      </c>
      <c r="M8" s="28" t="s">
        <v>27</v>
      </c>
      <c r="N8" s="20">
        <v>3021</v>
      </c>
      <c r="O8" s="20">
        <v>2802</v>
      </c>
    </row>
    <row r="9" spans="1:15">
      <c r="A9" s="29" t="s">
        <v>21</v>
      </c>
      <c r="B9" s="23">
        <v>1502</v>
      </c>
      <c r="C9" s="23">
        <v>1563</v>
      </c>
      <c r="D9" s="77">
        <f t="shared" si="0"/>
        <v>3.7912047929754771E-2</v>
      </c>
      <c r="E9" s="79"/>
      <c r="F9" s="26">
        <v>7</v>
      </c>
      <c r="G9" s="86" t="s">
        <v>68</v>
      </c>
      <c r="H9" s="23">
        <v>1826</v>
      </c>
      <c r="I9" s="23">
        <v>1740</v>
      </c>
      <c r="J9" s="81">
        <f t="shared" si="1"/>
        <v>4.2205350862298978E-2</v>
      </c>
      <c r="K9" s="81">
        <f t="shared" si="2"/>
        <v>0.59177238217672878</v>
      </c>
      <c r="M9" s="28" t="s">
        <v>13</v>
      </c>
      <c r="N9" s="20">
        <v>16263</v>
      </c>
      <c r="O9" s="20">
        <v>16041</v>
      </c>
    </row>
    <row r="10" spans="1:15">
      <c r="A10" s="29" t="s">
        <v>114</v>
      </c>
      <c r="B10" s="23">
        <v>726</v>
      </c>
      <c r="C10" s="23">
        <v>604</v>
      </c>
      <c r="D10" s="77">
        <f t="shared" si="0"/>
        <v>1.4650593057947461E-2</v>
      </c>
      <c r="E10" s="79"/>
      <c r="F10" s="26">
        <v>8</v>
      </c>
      <c r="G10" s="88" t="s">
        <v>44</v>
      </c>
      <c r="H10" s="23">
        <v>1879</v>
      </c>
      <c r="I10" s="23">
        <v>1592</v>
      </c>
      <c r="J10" s="81">
        <f t="shared" si="1"/>
        <v>3.8615470444126422E-2</v>
      </c>
      <c r="K10" s="81">
        <f t="shared" si="2"/>
        <v>0.63038785262085517</v>
      </c>
      <c r="M10" s="28" t="s">
        <v>16</v>
      </c>
      <c r="N10" s="20">
        <v>5372</v>
      </c>
      <c r="O10" s="20">
        <v>5618</v>
      </c>
    </row>
    <row r="11" spans="1:15">
      <c r="A11" s="29" t="s">
        <v>7</v>
      </c>
      <c r="B11" s="23">
        <v>48</v>
      </c>
      <c r="C11" s="23">
        <v>65</v>
      </c>
      <c r="D11" s="77">
        <f t="shared" si="0"/>
        <v>1.5766366701433527E-3</v>
      </c>
      <c r="E11" s="79"/>
      <c r="F11" s="26">
        <v>9</v>
      </c>
      <c r="G11" s="29" t="s">
        <v>21</v>
      </c>
      <c r="H11" s="23">
        <v>1502</v>
      </c>
      <c r="I11" s="23">
        <v>1563</v>
      </c>
      <c r="J11" s="81">
        <f t="shared" si="1"/>
        <v>3.7912047929754771E-2</v>
      </c>
      <c r="K11" s="81">
        <f t="shared" si="2"/>
        <v>0.66829990055060995</v>
      </c>
      <c r="M11" s="28" t="s">
        <v>116</v>
      </c>
      <c r="N11" s="20">
        <f>4617+1994</f>
        <v>6611</v>
      </c>
      <c r="O11" s="20">
        <f>4510+1877</f>
        <v>6387</v>
      </c>
    </row>
    <row r="12" spans="1:15">
      <c r="A12" s="28" t="s">
        <v>6</v>
      </c>
      <c r="B12" s="20">
        <f>SUM(B13:B14)</f>
        <v>271</v>
      </c>
      <c r="C12" s="20">
        <f>SUM(C13:C14)</f>
        <v>267</v>
      </c>
      <c r="D12" s="22">
        <f t="shared" si="0"/>
        <v>6.4763383219734643E-3</v>
      </c>
      <c r="E12" s="78"/>
      <c r="F12" s="26">
        <v>10</v>
      </c>
      <c r="G12" s="87" t="s">
        <v>50</v>
      </c>
      <c r="H12" s="23">
        <v>1417</v>
      </c>
      <c r="I12" s="23">
        <v>1323</v>
      </c>
      <c r="J12" s="81">
        <f t="shared" si="1"/>
        <v>3.2090620224610088E-2</v>
      </c>
      <c r="K12" s="81">
        <f t="shared" si="2"/>
        <v>0.70039052077522002</v>
      </c>
      <c r="L12" s="18"/>
      <c r="M12" s="28"/>
      <c r="N12" s="20"/>
      <c r="O12" s="20"/>
    </row>
    <row r="13" spans="1:15">
      <c r="A13" s="29" t="s">
        <v>22</v>
      </c>
      <c r="B13" s="23">
        <v>253</v>
      </c>
      <c r="C13" s="23">
        <v>254</v>
      </c>
      <c r="D13" s="77">
        <f t="shared" si="0"/>
        <v>6.1610109879447934E-3</v>
      </c>
      <c r="E13" s="79"/>
      <c r="F13" s="26">
        <v>11</v>
      </c>
      <c r="G13" s="84" t="s">
        <v>28</v>
      </c>
      <c r="H13" s="23">
        <v>1401</v>
      </c>
      <c r="I13" s="23">
        <v>1292</v>
      </c>
      <c r="J13" s="81">
        <f t="shared" si="1"/>
        <v>3.1338685812695562E-2</v>
      </c>
      <c r="K13" s="81">
        <f t="shared" si="2"/>
        <v>0.73172920658791563</v>
      </c>
    </row>
    <row r="14" spans="1:15">
      <c r="A14" s="29" t="s">
        <v>7</v>
      </c>
      <c r="B14" s="23">
        <v>18</v>
      </c>
      <c r="C14" s="23">
        <v>13</v>
      </c>
      <c r="D14" s="77">
        <f t="shared" si="0"/>
        <v>3.1532733402867051E-4</v>
      </c>
      <c r="E14" s="79"/>
      <c r="F14" s="26">
        <v>12</v>
      </c>
      <c r="G14" s="84" t="s">
        <v>19</v>
      </c>
      <c r="H14" s="23">
        <v>1199</v>
      </c>
      <c r="I14" s="23">
        <v>1091</v>
      </c>
      <c r="J14" s="81">
        <f t="shared" si="1"/>
        <v>2.6463240109636889E-2</v>
      </c>
      <c r="K14" s="81">
        <f t="shared" si="2"/>
        <v>0.75819244669755248</v>
      </c>
      <c r="M14" s="28"/>
      <c r="N14" s="20"/>
      <c r="O14" s="20"/>
    </row>
    <row r="15" spans="1:15">
      <c r="A15" s="28" t="s">
        <v>23</v>
      </c>
      <c r="B15" s="20">
        <v>33</v>
      </c>
      <c r="C15" s="20">
        <v>53</v>
      </c>
      <c r="D15" s="22">
        <f t="shared" si="0"/>
        <v>1.2855652848861184E-3</v>
      </c>
      <c r="E15" s="78"/>
      <c r="F15" s="26">
        <v>13</v>
      </c>
      <c r="G15" s="88" t="s">
        <v>43</v>
      </c>
      <c r="H15" s="23">
        <v>347</v>
      </c>
      <c r="I15" s="23">
        <v>1091</v>
      </c>
      <c r="J15" s="81">
        <f t="shared" si="1"/>
        <v>2.6463240109636889E-2</v>
      </c>
      <c r="K15" s="81">
        <f t="shared" si="2"/>
        <v>0.78465568680718933</v>
      </c>
      <c r="M15" s="31" t="s">
        <v>55</v>
      </c>
      <c r="N15" s="30">
        <f>SUM(N3:N14)</f>
        <v>42026</v>
      </c>
      <c r="O15" s="30">
        <f>SUM(O3:O14)</f>
        <v>41227</v>
      </c>
    </row>
    <row r="16" spans="1:15">
      <c r="A16" s="28" t="s">
        <v>8</v>
      </c>
      <c r="B16" s="20">
        <v>0</v>
      </c>
      <c r="C16" s="20">
        <v>0</v>
      </c>
      <c r="D16" s="22">
        <f t="shared" si="0"/>
        <v>0</v>
      </c>
      <c r="E16" s="78"/>
      <c r="F16" s="26">
        <v>14</v>
      </c>
      <c r="G16" s="88" t="s">
        <v>18</v>
      </c>
      <c r="H16" s="23">
        <v>1220</v>
      </c>
      <c r="I16" s="23">
        <v>1080</v>
      </c>
      <c r="J16" s="81">
        <f t="shared" si="1"/>
        <v>2.619642467315109E-2</v>
      </c>
      <c r="K16" s="81">
        <f t="shared" si="2"/>
        <v>0.81085211148034042</v>
      </c>
    </row>
    <row r="17" spans="1:12">
      <c r="A17" s="28" t="s">
        <v>24</v>
      </c>
      <c r="B17" s="20">
        <f>SUM(B18:B22)</f>
        <v>614</v>
      </c>
      <c r="C17" s="20">
        <f>SUM(C18:C22)</f>
        <v>550</v>
      </c>
      <c r="D17" s="22">
        <f t="shared" si="0"/>
        <v>1.3340771824289907E-2</v>
      </c>
      <c r="E17" s="78"/>
      <c r="F17" s="26">
        <v>15</v>
      </c>
      <c r="G17" s="86" t="s">
        <v>14</v>
      </c>
      <c r="H17" s="23">
        <v>860</v>
      </c>
      <c r="I17" s="23">
        <v>897</v>
      </c>
      <c r="J17" s="81">
        <f t="shared" si="1"/>
        <v>2.1757586047978266E-2</v>
      </c>
      <c r="K17" s="81">
        <f t="shared" si="2"/>
        <v>0.8326096975283187</v>
      </c>
      <c r="L17" s="18"/>
    </row>
    <row r="18" spans="1:12">
      <c r="A18" s="29" t="s">
        <v>9</v>
      </c>
      <c r="B18" s="23">
        <v>88</v>
      </c>
      <c r="C18" s="23">
        <v>69</v>
      </c>
      <c r="D18" s="77">
        <f t="shared" si="0"/>
        <v>1.6736604652290974E-3</v>
      </c>
      <c r="E18" s="79"/>
      <c r="F18" s="26">
        <v>16</v>
      </c>
      <c r="G18" s="86" t="s">
        <v>31</v>
      </c>
      <c r="H18" s="23">
        <v>404</v>
      </c>
      <c r="I18" s="23">
        <v>763</v>
      </c>
      <c r="J18" s="81">
        <f t="shared" si="1"/>
        <v>1.8507288912605818E-2</v>
      </c>
      <c r="K18" s="81">
        <f t="shared" si="2"/>
        <v>0.85111698644092448</v>
      </c>
      <c r="L18" s="18"/>
    </row>
    <row r="19" spans="1:12">
      <c r="A19" s="29" t="s">
        <v>25</v>
      </c>
      <c r="B19" s="23">
        <v>92</v>
      </c>
      <c r="C19" s="23">
        <v>117</v>
      </c>
      <c r="D19" s="77">
        <f t="shared" si="0"/>
        <v>2.8379460062580349E-3</v>
      </c>
      <c r="E19" s="79"/>
      <c r="F19" s="26">
        <v>17</v>
      </c>
      <c r="G19" s="29" t="s">
        <v>7</v>
      </c>
      <c r="H19" s="23">
        <v>656</v>
      </c>
      <c r="I19" s="23">
        <v>636</v>
      </c>
      <c r="J19" s="81">
        <f t="shared" si="1"/>
        <v>1.5426783418633419E-2</v>
      </c>
      <c r="K19" s="81">
        <f t="shared" si="2"/>
        <v>0.86654376985955794</v>
      </c>
      <c r="L19" s="18"/>
    </row>
    <row r="20" spans="1:12">
      <c r="A20" s="29" t="s">
        <v>10</v>
      </c>
      <c r="B20" s="23">
        <v>280</v>
      </c>
      <c r="C20" s="23">
        <v>209</v>
      </c>
      <c r="D20" s="77">
        <f t="shared" si="0"/>
        <v>5.0694932932301645E-3</v>
      </c>
      <c r="E20" s="79"/>
      <c r="F20" s="26">
        <v>18</v>
      </c>
      <c r="G20" s="29" t="s">
        <v>114</v>
      </c>
      <c r="H20" s="23">
        <v>726</v>
      </c>
      <c r="I20" s="23">
        <v>604</v>
      </c>
      <c r="J20" s="81">
        <f t="shared" si="1"/>
        <v>1.4650593057947461E-2</v>
      </c>
      <c r="K20" s="81">
        <f t="shared" si="2"/>
        <v>0.88119436291750541</v>
      </c>
      <c r="L20" s="18"/>
    </row>
    <row r="21" spans="1:12">
      <c r="A21" s="29" t="s">
        <v>26</v>
      </c>
      <c r="B21" s="23">
        <v>75</v>
      </c>
      <c r="C21" s="23">
        <v>68</v>
      </c>
      <c r="D21" s="77">
        <f t="shared" si="0"/>
        <v>1.6494045164576613E-3</v>
      </c>
      <c r="E21" s="79"/>
      <c r="F21" s="26">
        <v>19</v>
      </c>
      <c r="G21" s="87" t="s">
        <v>48</v>
      </c>
      <c r="H21" s="23">
        <v>500</v>
      </c>
      <c r="I21" s="23">
        <v>483</v>
      </c>
      <c r="J21" s="81">
        <f t="shared" si="1"/>
        <v>1.1715623256603682E-2</v>
      </c>
      <c r="K21" s="81">
        <f t="shared" si="2"/>
        <v>0.8929099861741091</v>
      </c>
      <c r="L21" s="18"/>
    </row>
    <row r="22" spans="1:12">
      <c r="A22" s="29" t="s">
        <v>7</v>
      </c>
      <c r="B22" s="23">
        <v>79</v>
      </c>
      <c r="C22" s="23">
        <v>87</v>
      </c>
      <c r="D22" s="77">
        <f t="shared" si="0"/>
        <v>2.1102675431149492E-3</v>
      </c>
      <c r="E22" s="79"/>
      <c r="F22" s="26">
        <v>20</v>
      </c>
      <c r="G22" s="89" t="s">
        <v>34</v>
      </c>
      <c r="H22" s="23">
        <v>464</v>
      </c>
      <c r="I22" s="23">
        <v>458</v>
      </c>
      <c r="J22" s="81">
        <f t="shared" si="1"/>
        <v>1.1109224537317778E-2</v>
      </c>
      <c r="K22" s="81">
        <f t="shared" si="2"/>
        <v>0.90401921071142688</v>
      </c>
      <c r="L22" s="18"/>
    </row>
    <row r="23" spans="1:12">
      <c r="A23" s="28" t="s">
        <v>27</v>
      </c>
      <c r="B23" s="20">
        <f t="shared" ref="B23" si="3">SUM(B24:B29)</f>
        <v>3021</v>
      </c>
      <c r="C23" s="20">
        <f>SUM(C24:C29)</f>
        <v>2802</v>
      </c>
      <c r="D23" s="22">
        <f t="shared" si="0"/>
        <v>6.7965168457564215E-2</v>
      </c>
      <c r="E23" s="78"/>
      <c r="F23" s="26">
        <v>21</v>
      </c>
      <c r="G23" s="84" t="s">
        <v>12</v>
      </c>
      <c r="H23" s="23">
        <v>487</v>
      </c>
      <c r="I23" s="23">
        <v>448</v>
      </c>
      <c r="J23" s="81">
        <f t="shared" si="1"/>
        <v>1.0866665049603414E-2</v>
      </c>
      <c r="K23" s="81">
        <f t="shared" si="2"/>
        <v>0.91488587576103031</v>
      </c>
      <c r="L23" s="18"/>
    </row>
    <row r="24" spans="1:12">
      <c r="A24" s="29" t="s">
        <v>28</v>
      </c>
      <c r="B24" s="23">
        <v>1401</v>
      </c>
      <c r="C24" s="23">
        <v>1292</v>
      </c>
      <c r="D24" s="77">
        <f t="shared" si="0"/>
        <v>3.1338685812695562E-2</v>
      </c>
      <c r="E24" s="79"/>
      <c r="F24" s="26">
        <v>22</v>
      </c>
      <c r="G24" s="88" t="s">
        <v>38</v>
      </c>
      <c r="H24" s="23">
        <v>439</v>
      </c>
      <c r="I24" s="23">
        <v>446</v>
      </c>
      <c r="J24" s="81">
        <f t="shared" si="1"/>
        <v>1.0818153152060543E-2</v>
      </c>
      <c r="K24" s="81">
        <f t="shared" si="2"/>
        <v>0.92570402891309089</v>
      </c>
      <c r="L24" s="18"/>
    </row>
    <row r="25" spans="1:12">
      <c r="A25" s="29" t="s">
        <v>29</v>
      </c>
      <c r="B25" s="23">
        <v>541</v>
      </c>
      <c r="C25" s="23">
        <v>442</v>
      </c>
      <c r="D25" s="77">
        <f t="shared" si="0"/>
        <v>1.0721129356974798E-2</v>
      </c>
      <c r="E25" s="79"/>
      <c r="F25" s="26">
        <v>23</v>
      </c>
      <c r="G25" s="84" t="s">
        <v>29</v>
      </c>
      <c r="H25" s="23">
        <v>541</v>
      </c>
      <c r="I25" s="23">
        <v>442</v>
      </c>
      <c r="J25" s="81">
        <f t="shared" si="1"/>
        <v>1.0721129356974798E-2</v>
      </c>
      <c r="K25" s="81">
        <f t="shared" si="2"/>
        <v>0.93642515827006567</v>
      </c>
      <c r="L25" s="18"/>
    </row>
    <row r="26" spans="1:12">
      <c r="A26" s="29" t="s">
        <v>30</v>
      </c>
      <c r="B26" s="23">
        <v>365</v>
      </c>
      <c r="C26" s="23">
        <v>349</v>
      </c>
      <c r="D26" s="77">
        <f t="shared" si="0"/>
        <v>8.4653261212312321E-3</v>
      </c>
      <c r="E26" s="79"/>
      <c r="F26" s="26">
        <v>24</v>
      </c>
      <c r="G26" s="84" t="s">
        <v>30</v>
      </c>
      <c r="H26" s="23">
        <v>365</v>
      </c>
      <c r="I26" s="23">
        <v>349</v>
      </c>
      <c r="J26" s="81">
        <f t="shared" si="1"/>
        <v>8.4653261212312321E-3</v>
      </c>
      <c r="K26" s="81">
        <f t="shared" si="2"/>
        <v>0.94489048439129686</v>
      </c>
      <c r="L26" s="18"/>
    </row>
    <row r="27" spans="1:12">
      <c r="A27" s="29" t="s">
        <v>115</v>
      </c>
      <c r="B27" s="23">
        <v>52</v>
      </c>
      <c r="C27" s="23">
        <v>59</v>
      </c>
      <c r="D27" s="77">
        <f t="shared" si="0"/>
        <v>1.4311009775147354E-3</v>
      </c>
      <c r="E27" s="79"/>
      <c r="F27" s="26">
        <v>25</v>
      </c>
      <c r="G27" s="29" t="s">
        <v>22</v>
      </c>
      <c r="H27" s="23">
        <v>253</v>
      </c>
      <c r="I27" s="23">
        <v>254</v>
      </c>
      <c r="J27" s="81">
        <f t="shared" si="1"/>
        <v>6.1610109879447934E-3</v>
      </c>
      <c r="K27" s="81">
        <f t="shared" si="2"/>
        <v>0.95105149537924161</v>
      </c>
      <c r="L27" s="18"/>
    </row>
    <row r="28" spans="1:12">
      <c r="A28" s="29" t="s">
        <v>12</v>
      </c>
      <c r="B28" s="23">
        <v>487</v>
      </c>
      <c r="C28" s="23">
        <v>448</v>
      </c>
      <c r="D28" s="77">
        <f t="shared" si="0"/>
        <v>1.0866665049603414E-2</v>
      </c>
      <c r="E28" s="79"/>
      <c r="F28" s="26">
        <v>26</v>
      </c>
      <c r="G28" s="90" t="s">
        <v>39</v>
      </c>
      <c r="H28" s="23">
        <v>282</v>
      </c>
      <c r="I28" s="23">
        <v>251</v>
      </c>
      <c r="J28" s="81">
        <f t="shared" si="1"/>
        <v>6.0882431416304852E-3</v>
      </c>
      <c r="K28" s="81">
        <f t="shared" si="2"/>
        <v>0.95713973852087209</v>
      </c>
    </row>
    <row r="29" spans="1:12">
      <c r="A29" s="29" t="s">
        <v>7</v>
      </c>
      <c r="B29" s="23">
        <v>175</v>
      </c>
      <c r="C29" s="23">
        <v>212</v>
      </c>
      <c r="D29" s="77">
        <f t="shared" si="0"/>
        <v>5.1422611395444736E-3</v>
      </c>
      <c r="E29" s="79"/>
      <c r="F29" s="26">
        <v>27</v>
      </c>
      <c r="G29" s="29" t="s">
        <v>7</v>
      </c>
      <c r="H29" s="23">
        <v>175</v>
      </c>
      <c r="I29" s="23">
        <v>212</v>
      </c>
      <c r="J29" s="81">
        <f t="shared" si="1"/>
        <v>5.1422611395444736E-3</v>
      </c>
      <c r="K29" s="81">
        <f t="shared" si="2"/>
        <v>0.96228199966041661</v>
      </c>
    </row>
    <row r="30" spans="1:12">
      <c r="A30" s="28" t="s">
        <v>13</v>
      </c>
      <c r="B30" s="20">
        <f>SUM(B31:B39)</f>
        <v>16263</v>
      </c>
      <c r="C30" s="20">
        <f>SUM(C31:C39)</f>
        <v>16041</v>
      </c>
      <c r="D30" s="22">
        <f t="shared" si="0"/>
        <v>0.38908967424260799</v>
      </c>
      <c r="E30" s="78"/>
      <c r="F30" s="26">
        <v>28</v>
      </c>
      <c r="G30" s="29" t="s">
        <v>10</v>
      </c>
      <c r="H30" s="23">
        <v>280</v>
      </c>
      <c r="I30" s="23">
        <v>209</v>
      </c>
      <c r="J30" s="81">
        <f t="shared" si="1"/>
        <v>5.0694932932301645E-3</v>
      </c>
      <c r="K30" s="81">
        <f t="shared" si="2"/>
        <v>0.96735149295364675</v>
      </c>
    </row>
    <row r="31" spans="1:12">
      <c r="A31" s="28" t="s">
        <v>57</v>
      </c>
      <c r="B31" s="23">
        <v>151</v>
      </c>
      <c r="C31" s="20">
        <v>152</v>
      </c>
      <c r="D31" s="77">
        <f t="shared" si="0"/>
        <v>3.6869042132583016E-3</v>
      </c>
      <c r="E31" s="79"/>
      <c r="F31" s="26">
        <v>29</v>
      </c>
      <c r="G31" s="29" t="s">
        <v>42</v>
      </c>
      <c r="H31" s="23">
        <v>196</v>
      </c>
      <c r="I31" s="23">
        <v>181</v>
      </c>
      <c r="J31" s="81">
        <f t="shared" si="1"/>
        <v>4.390326727629951E-3</v>
      </c>
      <c r="K31" s="81">
        <f t="shared" si="2"/>
        <v>0.97174181968127671</v>
      </c>
    </row>
    <row r="32" spans="1:12">
      <c r="A32" s="28" t="s">
        <v>31</v>
      </c>
      <c r="B32" s="23">
        <v>404</v>
      </c>
      <c r="C32" s="23">
        <v>763</v>
      </c>
      <c r="D32" s="77">
        <f t="shared" si="0"/>
        <v>1.8507288912605818E-2</v>
      </c>
      <c r="E32" s="79"/>
      <c r="F32" s="26">
        <v>30</v>
      </c>
      <c r="G32" s="28" t="s">
        <v>57</v>
      </c>
      <c r="H32" s="23">
        <v>151</v>
      </c>
      <c r="I32" s="20">
        <v>152</v>
      </c>
      <c r="J32" s="81">
        <f t="shared" si="1"/>
        <v>3.6869042132583016E-3</v>
      </c>
      <c r="K32" s="81">
        <f t="shared" si="2"/>
        <v>0.97542872389453505</v>
      </c>
    </row>
    <row r="33" spans="1:11">
      <c r="A33" s="28" t="s">
        <v>67</v>
      </c>
      <c r="B33" s="23">
        <v>3428</v>
      </c>
      <c r="C33" s="23">
        <v>3440</v>
      </c>
      <c r="D33" s="77">
        <f t="shared" si="0"/>
        <v>8.3440463773740509E-2</v>
      </c>
      <c r="E33" s="79"/>
      <c r="F33" s="26">
        <v>31</v>
      </c>
      <c r="G33" s="29" t="s">
        <v>45</v>
      </c>
      <c r="H33" s="23">
        <v>135</v>
      </c>
      <c r="I33" s="23">
        <v>138</v>
      </c>
      <c r="J33" s="81">
        <f t="shared" si="1"/>
        <v>3.3473209304581949E-3</v>
      </c>
      <c r="K33" s="81">
        <f t="shared" si="2"/>
        <v>0.97877604482499325</v>
      </c>
    </row>
    <row r="34" spans="1:11">
      <c r="A34" s="28" t="s">
        <v>68</v>
      </c>
      <c r="B34" s="23">
        <v>1826</v>
      </c>
      <c r="C34" s="23">
        <v>1740</v>
      </c>
      <c r="D34" s="77">
        <f t="shared" si="0"/>
        <v>4.2205350862298978E-2</v>
      </c>
      <c r="E34" s="79"/>
      <c r="F34" s="26">
        <v>32</v>
      </c>
      <c r="G34" s="29" t="s">
        <v>25</v>
      </c>
      <c r="H34" s="23">
        <v>92</v>
      </c>
      <c r="I34" s="23">
        <v>117</v>
      </c>
      <c r="J34" s="81">
        <f t="shared" si="1"/>
        <v>2.8379460062580349E-3</v>
      </c>
      <c r="K34" s="81">
        <f t="shared" si="2"/>
        <v>0.98161399083125134</v>
      </c>
    </row>
    <row r="35" spans="1:11">
      <c r="A35" s="28" t="s">
        <v>14</v>
      </c>
      <c r="B35" s="23">
        <v>860</v>
      </c>
      <c r="C35" s="23">
        <v>897</v>
      </c>
      <c r="D35" s="77">
        <f t="shared" si="0"/>
        <v>2.1757586047978266E-2</v>
      </c>
      <c r="E35" s="79"/>
      <c r="F35" s="26">
        <v>33</v>
      </c>
      <c r="G35" s="29" t="s">
        <v>40</v>
      </c>
      <c r="H35" s="23">
        <v>103</v>
      </c>
      <c r="I35" s="23">
        <v>110</v>
      </c>
      <c r="J35" s="81">
        <f t="shared" si="1"/>
        <v>2.6681543648579813E-3</v>
      </c>
      <c r="K35" s="81">
        <f t="shared" si="2"/>
        <v>0.98428214519610935</v>
      </c>
    </row>
    <row r="36" spans="1:11">
      <c r="A36" s="28" t="s">
        <v>34</v>
      </c>
      <c r="B36" s="23">
        <v>464</v>
      </c>
      <c r="C36" s="23">
        <v>458</v>
      </c>
      <c r="D36" s="77">
        <f t="shared" si="0"/>
        <v>1.1109224537317778E-2</v>
      </c>
      <c r="E36" s="79"/>
      <c r="F36" s="26">
        <v>34</v>
      </c>
      <c r="G36" s="29" t="s">
        <v>65</v>
      </c>
      <c r="H36" s="23">
        <v>115</v>
      </c>
      <c r="I36" s="23">
        <v>93</v>
      </c>
      <c r="J36" s="81">
        <f t="shared" si="1"/>
        <v>2.255803235743566E-3</v>
      </c>
      <c r="K36" s="81">
        <f t="shared" si="2"/>
        <v>0.98653794843185294</v>
      </c>
    </row>
    <row r="37" spans="1:11">
      <c r="A37" s="29" t="s">
        <v>15</v>
      </c>
      <c r="B37" s="23">
        <v>6659</v>
      </c>
      <c r="C37" s="23">
        <v>6227</v>
      </c>
      <c r="D37" s="77">
        <f t="shared" si="0"/>
        <v>0.15104179299973319</v>
      </c>
      <c r="E37" s="79"/>
      <c r="F37" s="26">
        <v>35</v>
      </c>
      <c r="G37" s="29" t="s">
        <v>7</v>
      </c>
      <c r="H37" s="23">
        <v>79</v>
      </c>
      <c r="I37" s="23">
        <v>87</v>
      </c>
      <c r="J37" s="81">
        <f t="shared" si="1"/>
        <v>2.1102675431149492E-3</v>
      </c>
      <c r="K37" s="81">
        <f t="shared" si="2"/>
        <v>0.98864821597496788</v>
      </c>
    </row>
    <row r="38" spans="1:11">
      <c r="A38" s="29" t="s">
        <v>86</v>
      </c>
      <c r="B38" s="23">
        <v>2418</v>
      </c>
      <c r="C38" s="23">
        <v>2305</v>
      </c>
      <c r="D38" s="77">
        <f t="shared" si="0"/>
        <v>5.5909961918160431E-2</v>
      </c>
      <c r="E38" s="79"/>
      <c r="F38" s="26">
        <v>36</v>
      </c>
      <c r="G38" s="29" t="s">
        <v>7</v>
      </c>
      <c r="H38" s="23">
        <v>77</v>
      </c>
      <c r="I38" s="23">
        <v>71</v>
      </c>
      <c r="J38" s="81">
        <f t="shared" si="1"/>
        <v>1.7221723627719699E-3</v>
      </c>
      <c r="K38" s="81">
        <f t="shared" si="2"/>
        <v>0.99037038833773983</v>
      </c>
    </row>
    <row r="39" spans="1:11">
      <c r="A39" s="29" t="s">
        <v>7</v>
      </c>
      <c r="B39" s="23">
        <v>53</v>
      </c>
      <c r="C39" s="23">
        <v>59</v>
      </c>
      <c r="D39" s="77">
        <f t="shared" si="0"/>
        <v>1.4311009775147354E-3</v>
      </c>
      <c r="E39" s="79"/>
      <c r="F39" s="26">
        <v>37</v>
      </c>
      <c r="G39" s="29" t="s">
        <v>9</v>
      </c>
      <c r="H39" s="23">
        <v>88</v>
      </c>
      <c r="I39" s="23">
        <v>69</v>
      </c>
      <c r="J39" s="81">
        <f t="shared" si="1"/>
        <v>1.6736604652290974E-3</v>
      </c>
      <c r="K39" s="81">
        <f t="shared" si="2"/>
        <v>0.99204404880296893</v>
      </c>
    </row>
    <row r="40" spans="1:11">
      <c r="A40" s="28" t="s">
        <v>16</v>
      </c>
      <c r="B40" s="20">
        <f>SUM(B41:B50)</f>
        <v>5372</v>
      </c>
      <c r="C40" s="20">
        <f>SUM(C41:C50)</f>
        <v>5618</v>
      </c>
      <c r="D40" s="22">
        <f t="shared" si="0"/>
        <v>0.13626992019792855</v>
      </c>
      <c r="E40" s="78"/>
      <c r="F40" s="26">
        <v>38</v>
      </c>
      <c r="G40" s="29" t="s">
        <v>26</v>
      </c>
      <c r="H40" s="23">
        <v>75</v>
      </c>
      <c r="I40" s="23">
        <v>68</v>
      </c>
      <c r="J40" s="81">
        <f t="shared" si="1"/>
        <v>1.6494045164576613E-3</v>
      </c>
      <c r="K40" s="81">
        <f t="shared" si="2"/>
        <v>0.9936934533194266</v>
      </c>
    </row>
    <row r="41" spans="1:11">
      <c r="A41" s="29" t="s">
        <v>38</v>
      </c>
      <c r="B41" s="23">
        <v>439</v>
      </c>
      <c r="C41" s="23">
        <v>446</v>
      </c>
      <c r="D41" s="77">
        <f t="shared" si="0"/>
        <v>1.0818153152060543E-2</v>
      </c>
      <c r="E41" s="79"/>
      <c r="F41" s="26">
        <v>39</v>
      </c>
      <c r="G41" s="29" t="s">
        <v>7</v>
      </c>
      <c r="H41" s="23">
        <v>48</v>
      </c>
      <c r="I41" s="23">
        <v>65</v>
      </c>
      <c r="J41" s="81">
        <f t="shared" si="1"/>
        <v>1.5766366701433527E-3</v>
      </c>
      <c r="K41" s="81">
        <f t="shared" si="2"/>
        <v>0.99527008998957001</v>
      </c>
    </row>
    <row r="42" spans="1:11">
      <c r="A42" s="29" t="s">
        <v>18</v>
      </c>
      <c r="B42" s="23">
        <v>1220</v>
      </c>
      <c r="C42" s="23">
        <v>1080</v>
      </c>
      <c r="D42" s="77">
        <f t="shared" si="0"/>
        <v>2.619642467315109E-2</v>
      </c>
      <c r="E42" s="79"/>
      <c r="F42" s="26">
        <v>40</v>
      </c>
      <c r="G42" s="29" t="s">
        <v>115</v>
      </c>
      <c r="H42" s="23">
        <v>52</v>
      </c>
      <c r="I42" s="23">
        <v>59</v>
      </c>
      <c r="J42" s="81">
        <f t="shared" si="1"/>
        <v>1.4311009775147354E-3</v>
      </c>
      <c r="K42" s="81">
        <f t="shared" si="2"/>
        <v>0.99670119096708476</v>
      </c>
    </row>
    <row r="43" spans="1:11">
      <c r="A43" s="29" t="s">
        <v>39</v>
      </c>
      <c r="B43" s="23">
        <v>282</v>
      </c>
      <c r="C43" s="23">
        <v>251</v>
      </c>
      <c r="D43" s="77">
        <f t="shared" si="0"/>
        <v>6.0882431416304852E-3</v>
      </c>
      <c r="E43" s="79"/>
      <c r="F43" s="26">
        <v>41</v>
      </c>
      <c r="G43" s="29" t="s">
        <v>7</v>
      </c>
      <c r="H43" s="23">
        <v>53</v>
      </c>
      <c r="I43" s="23">
        <v>59</v>
      </c>
      <c r="J43" s="81">
        <f t="shared" si="1"/>
        <v>1.4311009775147354E-3</v>
      </c>
      <c r="K43" s="81">
        <f t="shared" si="2"/>
        <v>0.99813229194459951</v>
      </c>
    </row>
    <row r="44" spans="1:11">
      <c r="A44" s="29" t="s">
        <v>40</v>
      </c>
      <c r="B44" s="23">
        <v>103</v>
      </c>
      <c r="C44" s="23">
        <v>110</v>
      </c>
      <c r="D44" s="77">
        <f t="shared" si="0"/>
        <v>2.6681543648579813E-3</v>
      </c>
      <c r="E44" s="79"/>
      <c r="F44" s="26">
        <v>42</v>
      </c>
      <c r="G44" s="28" t="s">
        <v>23</v>
      </c>
      <c r="H44" s="20">
        <v>33</v>
      </c>
      <c r="I44" s="20">
        <v>53</v>
      </c>
      <c r="J44" s="81">
        <f t="shared" si="1"/>
        <v>1.2855652848861184E-3</v>
      </c>
      <c r="K44" s="81">
        <f t="shared" si="2"/>
        <v>0.99941785722948562</v>
      </c>
    </row>
    <row r="45" spans="1:11">
      <c r="A45" s="29" t="s">
        <v>65</v>
      </c>
      <c r="B45" s="23">
        <v>115</v>
      </c>
      <c r="C45" s="23">
        <v>93</v>
      </c>
      <c r="D45" s="77">
        <f t="shared" si="0"/>
        <v>2.255803235743566E-3</v>
      </c>
      <c r="E45" s="79"/>
      <c r="F45" s="26">
        <v>43</v>
      </c>
      <c r="G45" s="29" t="s">
        <v>7</v>
      </c>
      <c r="H45" s="23">
        <v>18</v>
      </c>
      <c r="I45" s="23">
        <v>13</v>
      </c>
      <c r="J45" s="81">
        <f t="shared" si="1"/>
        <v>3.1532733402867051E-4</v>
      </c>
      <c r="K45" s="81">
        <f t="shared" si="2"/>
        <v>0.99973318456351434</v>
      </c>
    </row>
    <row r="46" spans="1:11">
      <c r="A46" s="29" t="s">
        <v>42</v>
      </c>
      <c r="B46" s="23">
        <v>196</v>
      </c>
      <c r="C46" s="23">
        <v>181</v>
      </c>
      <c r="D46" s="77">
        <f t="shared" si="0"/>
        <v>4.390326727629951E-3</v>
      </c>
      <c r="E46" s="79"/>
      <c r="F46" s="26">
        <v>44</v>
      </c>
      <c r="G46" s="29" t="s">
        <v>7</v>
      </c>
      <c r="H46" s="23">
        <v>1</v>
      </c>
      <c r="I46" s="23">
        <v>0</v>
      </c>
      <c r="J46" s="81">
        <f t="shared" si="1"/>
        <v>0</v>
      </c>
      <c r="K46" s="81">
        <f t="shared" si="2"/>
        <v>0.99973318456351434</v>
      </c>
    </row>
    <row r="47" spans="1:11">
      <c r="A47" s="29" t="s">
        <v>43</v>
      </c>
      <c r="B47" s="23">
        <v>347</v>
      </c>
      <c r="C47" s="23">
        <v>1091</v>
      </c>
      <c r="D47" s="77">
        <f t="shared" si="0"/>
        <v>2.6463240109636889E-2</v>
      </c>
      <c r="E47" s="79"/>
      <c r="F47" s="26">
        <v>45</v>
      </c>
      <c r="G47" s="28" t="s">
        <v>8</v>
      </c>
      <c r="H47" s="20">
        <v>0</v>
      </c>
      <c r="I47" s="20">
        <v>0</v>
      </c>
      <c r="J47" s="81">
        <f t="shared" si="1"/>
        <v>0</v>
      </c>
      <c r="K47" s="81">
        <f t="shared" si="2"/>
        <v>0.99973318456351434</v>
      </c>
    </row>
    <row r="48" spans="1:11">
      <c r="A48" s="29" t="s">
        <v>44</v>
      </c>
      <c r="B48" s="23">
        <v>1879</v>
      </c>
      <c r="C48" s="23">
        <v>1592</v>
      </c>
      <c r="D48" s="77">
        <f t="shared" si="0"/>
        <v>3.8615470444126422E-2</v>
      </c>
      <c r="E48" s="79"/>
      <c r="F48" s="161" t="s">
        <v>120</v>
      </c>
      <c r="G48" s="161"/>
      <c r="H48" s="180"/>
      <c r="I48" s="180"/>
      <c r="J48" s="91">
        <f>SUM(J3:J47)</f>
        <v>0.99973318456351434</v>
      </c>
      <c r="K48" s="18"/>
    </row>
    <row r="49" spans="1:9">
      <c r="A49" s="29" t="s">
        <v>45</v>
      </c>
      <c r="B49" s="23">
        <v>135</v>
      </c>
      <c r="C49" s="23">
        <v>138</v>
      </c>
      <c r="D49" s="77">
        <f t="shared" si="0"/>
        <v>3.3473209304581949E-3</v>
      </c>
      <c r="E49" s="79"/>
      <c r="G49" s="82"/>
      <c r="H49" s="83"/>
      <c r="I49" s="83"/>
    </row>
    <row r="50" spans="1:9">
      <c r="A50" s="29" t="s">
        <v>7</v>
      </c>
      <c r="B50" s="23">
        <v>656</v>
      </c>
      <c r="C50" s="23">
        <v>636</v>
      </c>
      <c r="D50" s="77">
        <f t="shared" si="0"/>
        <v>1.5426783418633419E-2</v>
      </c>
      <c r="E50" s="79"/>
    </row>
    <row r="51" spans="1:9">
      <c r="A51" s="28" t="s">
        <v>46</v>
      </c>
      <c r="B51" s="20">
        <v>4617</v>
      </c>
      <c r="C51" s="20">
        <v>4510</v>
      </c>
      <c r="D51" s="22">
        <f t="shared" si="0"/>
        <v>0.10939432895917724</v>
      </c>
      <c r="E51" s="78"/>
    </row>
    <row r="52" spans="1:9">
      <c r="A52" s="28" t="s">
        <v>47</v>
      </c>
      <c r="B52" s="20">
        <f>SUM(B53:B55)</f>
        <v>1994</v>
      </c>
      <c r="C52" s="20">
        <f>SUM(C53:C55)</f>
        <v>1877</v>
      </c>
      <c r="D52" s="22">
        <f t="shared" si="0"/>
        <v>4.5528415843985738E-2</v>
      </c>
      <c r="E52" s="78"/>
    </row>
    <row r="53" spans="1:9">
      <c r="A53" s="29" t="s">
        <v>48</v>
      </c>
      <c r="B53" s="23">
        <v>500</v>
      </c>
      <c r="C53" s="23">
        <v>483</v>
      </c>
      <c r="D53" s="77">
        <f t="shared" si="0"/>
        <v>1.1715623256603682E-2</v>
      </c>
      <c r="E53" s="79"/>
    </row>
    <row r="54" spans="1:9">
      <c r="A54" s="29" t="s">
        <v>50</v>
      </c>
      <c r="B54" s="23">
        <v>1417</v>
      </c>
      <c r="C54" s="23">
        <v>1323</v>
      </c>
      <c r="D54" s="77">
        <f t="shared" si="0"/>
        <v>3.2090620224610088E-2</v>
      </c>
      <c r="E54" s="79"/>
    </row>
    <row r="55" spans="1:9">
      <c r="A55" s="29" t="s">
        <v>7</v>
      </c>
      <c r="B55" s="23">
        <v>77</v>
      </c>
      <c r="C55" s="23">
        <v>71</v>
      </c>
      <c r="D55" s="77">
        <f t="shared" si="0"/>
        <v>1.7221723627719699E-3</v>
      </c>
      <c r="E55" s="79"/>
    </row>
    <row r="56" spans="1:9">
      <c r="A56" s="28" t="s">
        <v>54</v>
      </c>
      <c r="B56" s="20">
        <v>14</v>
      </c>
      <c r="C56" s="20">
        <v>11</v>
      </c>
      <c r="D56" s="22">
        <f t="shared" si="0"/>
        <v>2.6681543648579813E-4</v>
      </c>
      <c r="E56" s="78"/>
    </row>
    <row r="57" spans="1:9">
      <c r="A57" s="31" t="s">
        <v>55</v>
      </c>
      <c r="B57" s="30">
        <f>B3+B8+B12+B15+B16+B17+B23+B30+B40+B51+B52+B56</f>
        <v>42026</v>
      </c>
      <c r="C57" s="30">
        <f>C3+C8+C12+C15+C16+C17+C23+C30+C40+C51+C52+C56</f>
        <v>41227</v>
      </c>
      <c r="D57" s="77">
        <f t="shared" si="0"/>
        <v>1</v>
      </c>
      <c r="E57" s="79"/>
    </row>
  </sheetData>
  <autoFilter ref="G2:I47" xr:uid="{73121783-0B11-8541-AAA7-EA45E90BC786}">
    <sortState xmlns:xlrd2="http://schemas.microsoft.com/office/spreadsheetml/2017/richdata2" ref="G3:I47">
      <sortCondition descending="1" ref="I2:I47"/>
    </sortState>
  </autoFilter>
  <mergeCells count="4">
    <mergeCell ref="F48:I48"/>
    <mergeCell ref="B1:C1"/>
    <mergeCell ref="H1:I1"/>
    <mergeCell ref="N1:O1"/>
  </mergeCells>
  <pageMargins left="0.7" right="0.7" top="0.75" bottom="0.75" header="0.3" footer="0.3"/>
  <ignoredErrors>
    <ignoredError sqref="B3:C3" formulaRange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CB0FD-7E7B-924A-8041-A0992B85C4FA}">
  <dimension ref="A1:C47"/>
  <sheetViews>
    <sheetView zoomScale="130" zoomScaleNormal="130" workbookViewId="0">
      <selection activeCell="D18" sqref="D18"/>
    </sheetView>
  </sheetViews>
  <sheetFormatPr baseColWidth="10" defaultRowHeight="16"/>
  <cols>
    <col min="1" max="1" width="17.6640625" bestFit="1" customWidth="1"/>
    <col min="13" max="13" width="15" bestFit="1" customWidth="1"/>
  </cols>
  <sheetData>
    <row r="1" spans="1:3">
      <c r="A1" s="161" t="s">
        <v>163</v>
      </c>
      <c r="B1" s="161"/>
      <c r="C1" s="10"/>
    </row>
    <row r="2" spans="1:3">
      <c r="A2" s="19" t="s">
        <v>128</v>
      </c>
      <c r="B2" s="19" t="s">
        <v>162</v>
      </c>
      <c r="C2" t="s">
        <v>119</v>
      </c>
    </row>
    <row r="3" spans="1:3">
      <c r="A3" s="29" t="s">
        <v>3</v>
      </c>
      <c r="B3" s="23">
        <v>5652</v>
      </c>
      <c r="C3" s="157">
        <f>B3/$B$47</f>
        <v>0.19244126659856997</v>
      </c>
    </row>
    <row r="4" spans="1:3">
      <c r="A4" s="29" t="s">
        <v>46</v>
      </c>
      <c r="B4" s="23">
        <v>2385</v>
      </c>
      <c r="C4" s="157">
        <f t="shared" ref="C4:C47" si="0">B4/$B$47</f>
        <v>8.1205311542390191E-2</v>
      </c>
    </row>
    <row r="5" spans="1:3">
      <c r="A5" s="29" t="s">
        <v>75</v>
      </c>
      <c r="B5" s="23">
        <v>2258</v>
      </c>
      <c r="C5" s="157">
        <f t="shared" si="0"/>
        <v>7.6881171263193729E-2</v>
      </c>
    </row>
    <row r="6" spans="1:3">
      <c r="A6" s="29" t="s">
        <v>84</v>
      </c>
      <c r="B6" s="23">
        <v>1426</v>
      </c>
      <c r="C6" s="157">
        <f t="shared" si="0"/>
        <v>4.8552945182158663E-2</v>
      </c>
    </row>
    <row r="7" spans="1:3">
      <c r="A7" s="29" t="s">
        <v>15</v>
      </c>
      <c r="B7" s="23">
        <v>1344</v>
      </c>
      <c r="C7" s="157">
        <f t="shared" si="0"/>
        <v>4.5760980592441269E-2</v>
      </c>
    </row>
    <row r="8" spans="1:3">
      <c r="A8" s="29" t="s">
        <v>23</v>
      </c>
      <c r="B8" s="23">
        <v>1289</v>
      </c>
      <c r="C8" s="157">
        <f t="shared" si="0"/>
        <v>4.3888321416411302E-2</v>
      </c>
    </row>
    <row r="9" spans="1:3">
      <c r="A9" s="29" t="s">
        <v>8</v>
      </c>
      <c r="B9" s="23">
        <v>1283</v>
      </c>
      <c r="C9" s="157">
        <f t="shared" si="0"/>
        <v>4.368403132448076E-2</v>
      </c>
    </row>
    <row r="10" spans="1:3">
      <c r="A10" s="29" t="s">
        <v>81</v>
      </c>
      <c r="B10" s="23">
        <v>1206</v>
      </c>
      <c r="C10" s="157">
        <f t="shared" si="0"/>
        <v>4.1062308478038816E-2</v>
      </c>
    </row>
    <row r="11" spans="1:3">
      <c r="A11" s="29" t="s">
        <v>86</v>
      </c>
      <c r="B11" s="23">
        <v>891</v>
      </c>
      <c r="C11" s="157">
        <f t="shared" si="0"/>
        <v>3.0337078651685393E-2</v>
      </c>
    </row>
    <row r="12" spans="1:3">
      <c r="A12" s="29" t="s">
        <v>10</v>
      </c>
      <c r="B12" s="23">
        <v>877</v>
      </c>
      <c r="C12" s="157">
        <f t="shared" si="0"/>
        <v>2.986040177051413E-2</v>
      </c>
    </row>
    <row r="13" spans="1:3">
      <c r="A13" s="29" t="s">
        <v>68</v>
      </c>
      <c r="B13" s="23">
        <v>604</v>
      </c>
      <c r="C13" s="157">
        <f t="shared" si="0"/>
        <v>2.0565202587674497E-2</v>
      </c>
    </row>
    <row r="14" spans="1:3">
      <c r="A14" s="29" t="s">
        <v>71</v>
      </c>
      <c r="B14" s="23">
        <v>542</v>
      </c>
      <c r="C14" s="157">
        <f t="shared" si="0"/>
        <v>1.8454204971058905E-2</v>
      </c>
    </row>
    <row r="15" spans="1:3">
      <c r="A15" s="29" t="s">
        <v>74</v>
      </c>
      <c r="B15" s="23">
        <v>531</v>
      </c>
      <c r="C15" s="157">
        <f t="shared" si="0"/>
        <v>1.807967313585291E-2</v>
      </c>
    </row>
    <row r="16" spans="1:3">
      <c r="A16" s="29" t="s">
        <v>73</v>
      </c>
      <c r="B16" s="23">
        <v>521</v>
      </c>
      <c r="C16" s="157">
        <f t="shared" si="0"/>
        <v>1.773918964930201E-2</v>
      </c>
    </row>
    <row r="17" spans="1:3">
      <c r="A17" s="29" t="s">
        <v>38</v>
      </c>
      <c r="B17" s="23">
        <v>493</v>
      </c>
      <c r="C17" s="157">
        <f t="shared" si="0"/>
        <v>1.6785835886959484E-2</v>
      </c>
    </row>
    <row r="18" spans="1:3">
      <c r="A18" s="29" t="s">
        <v>17</v>
      </c>
      <c r="B18" s="23">
        <v>473</v>
      </c>
      <c r="C18" s="157">
        <f t="shared" si="0"/>
        <v>1.6104868913857678E-2</v>
      </c>
    </row>
    <row r="19" spans="1:3">
      <c r="A19" s="29" t="s">
        <v>34</v>
      </c>
      <c r="B19" s="23">
        <v>431</v>
      </c>
      <c r="C19" s="157">
        <f t="shared" si="0"/>
        <v>1.4674838270343889E-2</v>
      </c>
    </row>
    <row r="20" spans="1:3">
      <c r="A20" s="29" t="s">
        <v>93</v>
      </c>
      <c r="B20" s="23">
        <v>401</v>
      </c>
      <c r="C20" s="157">
        <f t="shared" si="0"/>
        <v>1.3653387810691182E-2</v>
      </c>
    </row>
    <row r="21" spans="1:3">
      <c r="A21" s="29" t="s">
        <v>5</v>
      </c>
      <c r="B21" s="23">
        <v>392</v>
      </c>
      <c r="C21" s="157">
        <f t="shared" si="0"/>
        <v>1.334695267279537E-2</v>
      </c>
    </row>
    <row r="22" spans="1:3">
      <c r="A22" s="29" t="s">
        <v>77</v>
      </c>
      <c r="B22" s="23">
        <v>389</v>
      </c>
      <c r="C22" s="157">
        <f t="shared" si="0"/>
        <v>1.3244807626830099E-2</v>
      </c>
    </row>
    <row r="23" spans="1:3">
      <c r="A23" s="29" t="s">
        <v>21</v>
      </c>
      <c r="B23" s="23">
        <v>379</v>
      </c>
      <c r="C23" s="157">
        <f t="shared" si="0"/>
        <v>1.2904324140279196E-2</v>
      </c>
    </row>
    <row r="24" spans="1:3">
      <c r="A24" s="29" t="s">
        <v>66</v>
      </c>
      <c r="B24" s="23">
        <v>333</v>
      </c>
      <c r="C24" s="157">
        <f t="shared" si="0"/>
        <v>1.1338100102145046E-2</v>
      </c>
    </row>
    <row r="25" spans="1:3">
      <c r="A25" s="29" t="s">
        <v>72</v>
      </c>
      <c r="B25" s="23">
        <v>278</v>
      </c>
      <c r="C25" s="157">
        <f t="shared" si="0"/>
        <v>9.4654409261150842E-3</v>
      </c>
    </row>
    <row r="26" spans="1:3">
      <c r="A26" s="29" t="s">
        <v>123</v>
      </c>
      <c r="B26" s="23">
        <v>250</v>
      </c>
      <c r="C26" s="157">
        <f t="shared" si="0"/>
        <v>8.5120871637725578E-3</v>
      </c>
    </row>
    <row r="27" spans="1:3">
      <c r="A27" s="29" t="s">
        <v>28</v>
      </c>
      <c r="B27" s="23">
        <v>246</v>
      </c>
      <c r="C27" s="157">
        <f t="shared" si="0"/>
        <v>8.3758937691521956E-3</v>
      </c>
    </row>
    <row r="28" spans="1:3">
      <c r="A28" s="29" t="s">
        <v>57</v>
      </c>
      <c r="B28" s="23">
        <v>218</v>
      </c>
      <c r="C28" s="157">
        <f t="shared" si="0"/>
        <v>7.4225400068096701E-3</v>
      </c>
    </row>
    <row r="29" spans="1:3">
      <c r="A29" s="29" t="s">
        <v>19</v>
      </c>
      <c r="B29" s="23">
        <v>170</v>
      </c>
      <c r="C29" s="157">
        <f t="shared" si="0"/>
        <v>5.7882192713653389E-3</v>
      </c>
    </row>
    <row r="30" spans="1:3">
      <c r="A30" s="29" t="s">
        <v>67</v>
      </c>
      <c r="B30" s="23">
        <v>158</v>
      </c>
      <c r="C30" s="157">
        <f t="shared" si="0"/>
        <v>5.3796390875042559E-3</v>
      </c>
    </row>
    <row r="31" spans="1:3">
      <c r="A31" s="29" t="s">
        <v>40</v>
      </c>
      <c r="B31" s="23">
        <v>134</v>
      </c>
      <c r="C31" s="157">
        <f t="shared" si="0"/>
        <v>4.5624787197820907E-3</v>
      </c>
    </row>
    <row r="32" spans="1:3">
      <c r="A32" s="29" t="s">
        <v>50</v>
      </c>
      <c r="B32" s="23">
        <v>107</v>
      </c>
      <c r="C32" s="157">
        <f t="shared" si="0"/>
        <v>3.6431733060946544E-3</v>
      </c>
    </row>
    <row r="33" spans="1:3">
      <c r="A33" s="29" t="s">
        <v>43</v>
      </c>
      <c r="B33" s="23">
        <v>89</v>
      </c>
      <c r="C33" s="157">
        <f t="shared" si="0"/>
        <v>3.0303030303030303E-3</v>
      </c>
    </row>
    <row r="34" spans="1:3">
      <c r="A34" s="29" t="s">
        <v>25</v>
      </c>
      <c r="B34" s="23">
        <v>84</v>
      </c>
      <c r="C34" s="157">
        <f t="shared" si="0"/>
        <v>2.8600612870275793E-3</v>
      </c>
    </row>
    <row r="35" spans="1:3">
      <c r="A35" s="29" t="s">
        <v>91</v>
      </c>
      <c r="B35" s="23">
        <v>82</v>
      </c>
      <c r="C35" s="157">
        <f t="shared" si="0"/>
        <v>2.7919645897173987E-3</v>
      </c>
    </row>
    <row r="36" spans="1:3">
      <c r="A36" s="29" t="s">
        <v>12</v>
      </c>
      <c r="B36" s="23">
        <v>67</v>
      </c>
      <c r="C36" s="157">
        <f t="shared" si="0"/>
        <v>2.2812393598910454E-3</v>
      </c>
    </row>
    <row r="37" spans="1:3">
      <c r="A37" s="29" t="s">
        <v>48</v>
      </c>
      <c r="B37" s="23">
        <v>38</v>
      </c>
      <c r="C37" s="157">
        <f t="shared" si="0"/>
        <v>1.2938372488934286E-3</v>
      </c>
    </row>
    <row r="38" spans="1:3">
      <c r="A38" s="29" t="s">
        <v>30</v>
      </c>
      <c r="B38" s="23">
        <v>37</v>
      </c>
      <c r="C38" s="157">
        <f t="shared" si="0"/>
        <v>1.2597889002383385E-3</v>
      </c>
    </row>
    <row r="39" spans="1:3">
      <c r="A39" s="29" t="s">
        <v>18</v>
      </c>
      <c r="B39" s="23">
        <v>29</v>
      </c>
      <c r="C39" s="157">
        <f t="shared" si="0"/>
        <v>9.8740211099761655E-4</v>
      </c>
    </row>
    <row r="40" spans="1:3">
      <c r="A40" s="29" t="s">
        <v>44</v>
      </c>
      <c r="B40" s="23">
        <v>11</v>
      </c>
      <c r="C40" s="157">
        <f t="shared" si="0"/>
        <v>3.7453183520599252E-4</v>
      </c>
    </row>
    <row r="41" spans="1:3">
      <c r="A41" s="29" t="s">
        <v>115</v>
      </c>
      <c r="B41" s="23">
        <v>10</v>
      </c>
      <c r="C41" s="157">
        <f t="shared" si="0"/>
        <v>3.4048348655090226E-4</v>
      </c>
    </row>
    <row r="42" spans="1:3">
      <c r="A42" s="29" t="s">
        <v>42</v>
      </c>
      <c r="B42" s="23">
        <v>10</v>
      </c>
      <c r="C42" s="157">
        <f t="shared" si="0"/>
        <v>3.4048348655090226E-4</v>
      </c>
    </row>
    <row r="43" spans="1:3">
      <c r="A43" s="29" t="s">
        <v>39</v>
      </c>
      <c r="B43" s="23">
        <v>4</v>
      </c>
      <c r="C43" s="157">
        <f t="shared" si="0"/>
        <v>1.3619339462036091E-4</v>
      </c>
    </row>
    <row r="44" spans="1:3">
      <c r="A44" s="29" t="s">
        <v>65</v>
      </c>
      <c r="B44" s="23">
        <v>0</v>
      </c>
      <c r="C44" s="157">
        <f t="shared" si="0"/>
        <v>0</v>
      </c>
    </row>
    <row r="45" spans="1:3">
      <c r="A45" s="28" t="s">
        <v>99</v>
      </c>
      <c r="B45" s="25">
        <f>SUM(B3:B44)</f>
        <v>26122</v>
      </c>
      <c r="C45" s="158">
        <f t="shared" si="0"/>
        <v>0.88941096356826699</v>
      </c>
    </row>
    <row r="46" spans="1:3">
      <c r="A46" s="28" t="s">
        <v>7</v>
      </c>
      <c r="B46" s="25">
        <v>3248</v>
      </c>
      <c r="C46" s="158">
        <f t="shared" si="0"/>
        <v>0.11058903643173307</v>
      </c>
    </row>
    <row r="47" spans="1:3">
      <c r="A47" s="28" t="s">
        <v>161</v>
      </c>
      <c r="B47" s="25">
        <f>B46+B45</f>
        <v>29370</v>
      </c>
      <c r="C47" s="158">
        <f t="shared" si="0"/>
        <v>1</v>
      </c>
    </row>
  </sheetData>
  <autoFilter ref="A2:B2" xr:uid="{9FACB0FD-7E7B-924A-8041-A0992B85C4FA}">
    <sortState xmlns:xlrd2="http://schemas.microsoft.com/office/spreadsheetml/2017/richdata2" ref="A3:B44">
      <sortCondition descending="1" ref="B2:B44"/>
    </sortState>
  </autoFilter>
  <mergeCells count="1">
    <mergeCell ref="A1:B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06F5D-6CFF-6648-97DD-E922E149E979}">
  <dimension ref="A1:L59"/>
  <sheetViews>
    <sheetView zoomScale="110" zoomScaleNormal="130" workbookViewId="0">
      <selection activeCell="B1" sqref="B1"/>
    </sheetView>
  </sheetViews>
  <sheetFormatPr baseColWidth="10" defaultRowHeight="16"/>
  <cols>
    <col min="1" max="1" width="15" bestFit="1" customWidth="1"/>
    <col min="2" max="2" width="20.33203125" customWidth="1"/>
    <col min="3" max="3" width="27" bestFit="1" customWidth="1"/>
    <col min="8" max="8" width="12.1640625" bestFit="1" customWidth="1"/>
  </cols>
  <sheetData>
    <row r="1" spans="1:12">
      <c r="B1" s="19" t="s">
        <v>170</v>
      </c>
    </row>
    <row r="2" spans="1:12">
      <c r="A2" s="19"/>
      <c r="B2" s="26">
        <v>2021</v>
      </c>
      <c r="C2" s="27" t="s">
        <v>119</v>
      </c>
      <c r="G2" s="19"/>
      <c r="H2" s="26" t="s">
        <v>164</v>
      </c>
      <c r="I2" s="19"/>
    </row>
    <row r="3" spans="1:12">
      <c r="A3" s="28" t="s">
        <v>1</v>
      </c>
      <c r="B3" s="20">
        <f>SUM(B4:B6)</f>
        <v>6935</v>
      </c>
      <c r="C3" s="22">
        <f>B3/$B$59</f>
        <v>0.16226777107024193</v>
      </c>
      <c r="G3" s="28" t="s">
        <v>23</v>
      </c>
      <c r="H3" s="20">
        <f>VLOOKUP(G3,$A$3:$B$58,2,FALSE)</f>
        <v>10301</v>
      </c>
      <c r="I3" s="81">
        <f>H3/$B$59</f>
        <v>0.24102672095091018</v>
      </c>
    </row>
    <row r="4" spans="1:12">
      <c r="A4" s="29" t="s">
        <v>17</v>
      </c>
      <c r="B4" s="23">
        <v>661</v>
      </c>
      <c r="C4" s="77"/>
      <c r="G4" s="29" t="s">
        <v>3</v>
      </c>
      <c r="H4" s="20">
        <f t="shared" ref="H4:H16" si="0">VLOOKUP(G4,$A$3:$B$58,2,FALSE)</f>
        <v>6110</v>
      </c>
      <c r="I4" s="81">
        <f t="shared" ref="I4:I15" si="1">H4/$B$59</f>
        <v>0.14296410688380365</v>
      </c>
    </row>
    <row r="5" spans="1:12">
      <c r="A5" s="29" t="s">
        <v>19</v>
      </c>
      <c r="B5" s="23">
        <v>164</v>
      </c>
      <c r="C5" s="77"/>
      <c r="G5" s="28" t="s">
        <v>8</v>
      </c>
      <c r="H5" s="20">
        <f t="shared" si="0"/>
        <v>4244</v>
      </c>
      <c r="I5" s="81">
        <f t="shared" si="1"/>
        <v>9.9302728251205022E-2</v>
      </c>
    </row>
    <row r="6" spans="1:12">
      <c r="A6" s="29" t="s">
        <v>3</v>
      </c>
      <c r="B6" s="23">
        <v>6110</v>
      </c>
      <c r="C6" s="77"/>
      <c r="G6" s="29" t="s">
        <v>81</v>
      </c>
      <c r="H6" s="20">
        <f t="shared" si="0"/>
        <v>2613</v>
      </c>
      <c r="I6" s="81">
        <f t="shared" si="1"/>
        <v>6.1139969114137299E-2</v>
      </c>
    </row>
    <row r="7" spans="1:12">
      <c r="A7" s="29" t="s">
        <v>7</v>
      </c>
      <c r="B7" s="23">
        <v>0</v>
      </c>
      <c r="C7" s="77">
        <f>B7/$B$59</f>
        <v>0</v>
      </c>
      <c r="G7" s="29" t="s">
        <v>93</v>
      </c>
      <c r="H7" s="20">
        <f>VLOOKUP(G7,$A$3:$B$58,2,FALSE)</f>
        <v>2493</v>
      </c>
      <c r="I7" s="81">
        <f t="shared" si="1"/>
        <v>5.8332163414291732E-2</v>
      </c>
    </row>
    <row r="8" spans="1:12">
      <c r="A8" s="28" t="s">
        <v>20</v>
      </c>
      <c r="B8" s="20">
        <f>SUM(B9:B19)</f>
        <v>10204</v>
      </c>
      <c r="C8" s="22">
        <f>B8/$B$59</f>
        <v>0.23875707801020168</v>
      </c>
      <c r="D8" s="18"/>
      <c r="G8" s="29" t="s">
        <v>73</v>
      </c>
      <c r="H8" s="20">
        <f t="shared" si="0"/>
        <v>1645</v>
      </c>
      <c r="I8" s="81">
        <f t="shared" si="1"/>
        <v>3.8490336468716364E-2</v>
      </c>
    </row>
    <row r="9" spans="1:12">
      <c r="A9" s="29" t="s">
        <v>71</v>
      </c>
      <c r="B9" s="23">
        <v>579</v>
      </c>
      <c r="C9" s="77">
        <f>B9/$B$59</f>
        <v>1.3547662501754879E-2</v>
      </c>
      <c r="G9" s="29" t="s">
        <v>74</v>
      </c>
      <c r="H9" s="20">
        <f t="shared" si="0"/>
        <v>1145</v>
      </c>
      <c r="I9" s="81">
        <f t="shared" si="1"/>
        <v>2.6791146052693154E-2</v>
      </c>
    </row>
    <row r="10" spans="1:12">
      <c r="A10" s="29" t="s">
        <v>72</v>
      </c>
      <c r="B10" s="23">
        <v>683</v>
      </c>
      <c r="C10" s="77"/>
      <c r="G10" s="29" t="s">
        <v>77</v>
      </c>
      <c r="H10" s="20">
        <f t="shared" si="0"/>
        <v>1134</v>
      </c>
      <c r="I10" s="81">
        <f t="shared" si="1"/>
        <v>2.6533763863540644E-2</v>
      </c>
    </row>
    <row r="11" spans="1:12">
      <c r="A11" s="29" t="s">
        <v>73</v>
      </c>
      <c r="B11" s="23">
        <v>1645</v>
      </c>
      <c r="C11" s="77"/>
      <c r="G11" s="29" t="s">
        <v>75</v>
      </c>
      <c r="H11" s="20">
        <f t="shared" si="0"/>
        <v>1060</v>
      </c>
      <c r="I11" s="81">
        <f t="shared" si="1"/>
        <v>2.4802283681969208E-2</v>
      </c>
    </row>
    <row r="12" spans="1:12">
      <c r="A12" s="29" t="s">
        <v>122</v>
      </c>
      <c r="B12" s="23">
        <v>461</v>
      </c>
      <c r="C12" s="77"/>
      <c r="G12" s="29" t="s">
        <v>60</v>
      </c>
      <c r="H12" s="20">
        <f t="shared" si="0"/>
        <v>863</v>
      </c>
      <c r="I12" s="81">
        <f t="shared" si="1"/>
        <v>2.0192802658056064E-2</v>
      </c>
    </row>
    <row r="13" spans="1:12">
      <c r="A13" s="29" t="s">
        <v>74</v>
      </c>
      <c r="B13" s="23">
        <v>1145</v>
      </c>
      <c r="C13" s="77"/>
      <c r="G13" s="29" t="s">
        <v>84</v>
      </c>
      <c r="H13" s="20">
        <f t="shared" si="0"/>
        <v>793</v>
      </c>
      <c r="I13" s="81">
        <f t="shared" si="1"/>
        <v>1.8554915999812814E-2</v>
      </c>
    </row>
    <row r="14" spans="1:12">
      <c r="A14" s="29" t="s">
        <v>75</v>
      </c>
      <c r="B14" s="23">
        <v>1060</v>
      </c>
      <c r="C14" s="77"/>
      <c r="G14" s="29" t="s">
        <v>5</v>
      </c>
      <c r="H14" s="20">
        <f t="shared" si="0"/>
        <v>727</v>
      </c>
      <c r="I14" s="81">
        <f t="shared" si="1"/>
        <v>1.701062286489775E-2</v>
      </c>
      <c r="L14" s="142"/>
    </row>
    <row r="15" spans="1:12">
      <c r="A15" s="29" t="s">
        <v>77</v>
      </c>
      <c r="B15" s="23">
        <v>1134</v>
      </c>
      <c r="C15" s="77"/>
      <c r="G15" s="29" t="s">
        <v>72</v>
      </c>
      <c r="H15" s="20">
        <f t="shared" si="0"/>
        <v>683</v>
      </c>
      <c r="I15" s="81">
        <f t="shared" si="1"/>
        <v>1.5981094108287706E-2</v>
      </c>
    </row>
    <row r="16" spans="1:12">
      <c r="A16" s="29" t="s">
        <v>123</v>
      </c>
      <c r="B16" s="23">
        <v>364</v>
      </c>
      <c r="C16" s="77">
        <f>B16/$B$59</f>
        <v>8.517010622864897E-3</v>
      </c>
      <c r="G16" s="29" t="s">
        <v>17</v>
      </c>
      <c r="H16" s="20">
        <f t="shared" si="0"/>
        <v>661</v>
      </c>
      <c r="I16" s="81">
        <f>H16/$B$59</f>
        <v>1.5466329729982685E-2</v>
      </c>
    </row>
    <row r="17" spans="1:9">
      <c r="A17" s="29" t="s">
        <v>78</v>
      </c>
      <c r="B17" s="23">
        <v>634</v>
      </c>
      <c r="C17" s="77">
        <f>B17/$B$59</f>
        <v>1.4834573447517431E-2</v>
      </c>
      <c r="G17" s="6"/>
      <c r="H17" s="6"/>
      <c r="I17" s="92"/>
    </row>
    <row r="18" spans="1:9">
      <c r="A18" s="29" t="s">
        <v>5</v>
      </c>
      <c r="B18" s="23">
        <v>727</v>
      </c>
      <c r="C18" s="77"/>
      <c r="G18" s="6"/>
      <c r="H18" s="6"/>
      <c r="I18" s="92"/>
    </row>
    <row r="19" spans="1:9">
      <c r="A19" s="29" t="s">
        <v>7</v>
      </c>
      <c r="B19" s="23">
        <v>1772</v>
      </c>
      <c r="C19" s="77"/>
      <c r="G19" s="6"/>
      <c r="H19" s="6"/>
      <c r="I19" s="92"/>
    </row>
    <row r="20" spans="1:9">
      <c r="A20" s="28" t="s">
        <v>6</v>
      </c>
      <c r="B20" s="20">
        <f>SUM(B21:B24)</f>
        <v>5621</v>
      </c>
      <c r="C20" s="22">
        <f>B20/$B$59</f>
        <v>0.13152229865693293</v>
      </c>
      <c r="G20" s="6"/>
      <c r="H20" s="6"/>
      <c r="I20" s="92"/>
    </row>
    <row r="21" spans="1:9">
      <c r="A21" s="29" t="s">
        <v>22</v>
      </c>
      <c r="B21" s="23">
        <v>197</v>
      </c>
      <c r="C21" s="77">
        <f>B21/$B$59</f>
        <v>4.6094810239131452E-3</v>
      </c>
      <c r="G21" s="6"/>
      <c r="H21" s="6"/>
      <c r="I21" s="92"/>
    </row>
    <row r="22" spans="1:9">
      <c r="A22" s="29" t="s">
        <v>93</v>
      </c>
      <c r="B22" s="23">
        <v>2493</v>
      </c>
      <c r="C22" s="77"/>
      <c r="G22" s="6"/>
      <c r="H22" s="6"/>
      <c r="I22" s="92"/>
    </row>
    <row r="23" spans="1:9">
      <c r="A23" s="29" t="s">
        <v>81</v>
      </c>
      <c r="B23" s="23">
        <v>2613</v>
      </c>
      <c r="C23" s="77"/>
      <c r="G23" s="6"/>
      <c r="H23" s="6"/>
      <c r="I23" s="92"/>
    </row>
    <row r="24" spans="1:9">
      <c r="A24" s="29" t="s">
        <v>7</v>
      </c>
      <c r="B24" s="23">
        <v>318</v>
      </c>
      <c r="C24" s="77"/>
      <c r="G24" s="6"/>
      <c r="H24" s="6"/>
      <c r="I24" s="92"/>
    </row>
    <row r="25" spans="1:9">
      <c r="A25" s="28" t="s">
        <v>23</v>
      </c>
      <c r="B25" s="20">
        <v>10301</v>
      </c>
      <c r="C25" s="22">
        <f>B25/$B$59</f>
        <v>0.24102672095091018</v>
      </c>
      <c r="G25" s="5"/>
      <c r="H25" s="5"/>
      <c r="I25" s="92"/>
    </row>
    <row r="26" spans="1:9">
      <c r="A26" s="28" t="s">
        <v>8</v>
      </c>
      <c r="B26" s="20">
        <v>4244</v>
      </c>
      <c r="C26" s="22">
        <f>B26/$B$59</f>
        <v>9.9302728251205022E-2</v>
      </c>
      <c r="G26" s="6"/>
      <c r="H26" s="6"/>
      <c r="I26" s="92"/>
    </row>
    <row r="27" spans="1:9">
      <c r="A27" s="28" t="s">
        <v>24</v>
      </c>
      <c r="B27" s="20">
        <f>SUM(B28:B33)</f>
        <v>3129</v>
      </c>
      <c r="C27" s="22">
        <f>B27/$B$59</f>
        <v>7.3213533623473256E-2</v>
      </c>
      <c r="G27" s="6"/>
      <c r="H27" s="6"/>
      <c r="I27" s="92"/>
    </row>
    <row r="28" spans="1:9">
      <c r="A28" s="28" t="s">
        <v>25</v>
      </c>
      <c r="B28" s="23">
        <v>206</v>
      </c>
      <c r="C28" s="22"/>
      <c r="G28" s="5"/>
      <c r="H28" s="5"/>
      <c r="I28" s="92"/>
    </row>
    <row r="29" spans="1:9">
      <c r="A29" s="29" t="s">
        <v>10</v>
      </c>
      <c r="B29" s="23">
        <v>131</v>
      </c>
      <c r="C29" s="77">
        <f t="shared" ref="C29:C59" si="2">B29/$B$59</f>
        <v>3.0651878889980813E-3</v>
      </c>
      <c r="G29" s="6"/>
      <c r="H29" s="6"/>
      <c r="I29" s="92"/>
    </row>
    <row r="30" spans="1:9">
      <c r="A30" s="29" t="s">
        <v>83</v>
      </c>
      <c r="B30" s="23">
        <v>101</v>
      </c>
      <c r="C30" s="77">
        <f t="shared" si="2"/>
        <v>2.3632364640366887E-3</v>
      </c>
      <c r="G30" s="6"/>
      <c r="H30" s="6"/>
      <c r="I30" s="92"/>
    </row>
    <row r="31" spans="1:9">
      <c r="A31" s="29" t="s">
        <v>84</v>
      </c>
      <c r="B31" s="23">
        <v>793</v>
      </c>
      <c r="C31" s="77">
        <f t="shared" si="2"/>
        <v>1.8554915999812814E-2</v>
      </c>
      <c r="G31" s="6"/>
      <c r="H31" s="6"/>
      <c r="I31" s="92"/>
    </row>
    <row r="32" spans="1:9">
      <c r="A32" s="29" t="s">
        <v>60</v>
      </c>
      <c r="B32" s="23">
        <v>863</v>
      </c>
      <c r="C32" s="77">
        <f t="shared" si="2"/>
        <v>2.0192802658056064E-2</v>
      </c>
      <c r="G32" s="6"/>
      <c r="H32" s="6"/>
      <c r="I32" s="92"/>
    </row>
    <row r="33" spans="1:9">
      <c r="A33" s="29" t="s">
        <v>7</v>
      </c>
      <c r="B33" s="23">
        <v>1035</v>
      </c>
      <c r="C33" s="77">
        <f t="shared" si="2"/>
        <v>2.4217324161168046E-2</v>
      </c>
      <c r="G33" s="5"/>
      <c r="H33" s="5"/>
      <c r="I33" s="92"/>
    </row>
    <row r="34" spans="1:9">
      <c r="A34" s="28" t="s">
        <v>27</v>
      </c>
      <c r="B34" s="20">
        <f>SUM(B35:B39)</f>
        <v>554</v>
      </c>
      <c r="C34" s="22">
        <f t="shared" si="2"/>
        <v>1.2962702980953719E-2</v>
      </c>
      <c r="G34" s="6"/>
      <c r="H34" s="6"/>
      <c r="I34" s="92"/>
    </row>
    <row r="35" spans="1:9">
      <c r="A35" s="29" t="s">
        <v>28</v>
      </c>
      <c r="B35" s="23">
        <v>166</v>
      </c>
      <c r="C35" s="77">
        <f t="shared" si="2"/>
        <v>3.8841312181197062E-3</v>
      </c>
      <c r="G35" s="6"/>
      <c r="H35" s="6"/>
      <c r="I35" s="92"/>
    </row>
    <row r="36" spans="1:9">
      <c r="A36" s="29" t="s">
        <v>30</v>
      </c>
      <c r="B36" s="23">
        <v>16</v>
      </c>
      <c r="C36" s="77">
        <f t="shared" si="2"/>
        <v>3.7437409331274275E-4</v>
      </c>
      <c r="G36" s="5"/>
      <c r="H36" s="5"/>
      <c r="I36" s="92"/>
    </row>
    <row r="37" spans="1:9">
      <c r="A37" s="29" t="s">
        <v>115</v>
      </c>
      <c r="B37" s="23">
        <v>0</v>
      </c>
      <c r="C37" s="77">
        <f t="shared" si="2"/>
        <v>0</v>
      </c>
      <c r="G37" s="6"/>
      <c r="H37" s="6"/>
      <c r="I37" s="92"/>
    </row>
    <row r="38" spans="1:9">
      <c r="A38" s="29" t="s">
        <v>12</v>
      </c>
      <c r="B38" s="23">
        <v>6</v>
      </c>
      <c r="C38" s="77">
        <f t="shared" si="2"/>
        <v>1.4039028499227853E-4</v>
      </c>
      <c r="G38" s="5"/>
      <c r="H38" s="5"/>
      <c r="I38" s="92"/>
    </row>
    <row r="39" spans="1:9">
      <c r="A39" s="29" t="s">
        <v>7</v>
      </c>
      <c r="B39" s="23">
        <v>366</v>
      </c>
      <c r="C39" s="77">
        <f t="shared" si="2"/>
        <v>8.5638073845289899E-3</v>
      </c>
      <c r="G39" s="5"/>
      <c r="H39" s="5"/>
      <c r="I39" s="92"/>
    </row>
    <row r="40" spans="1:9">
      <c r="A40" s="28" t="s">
        <v>13</v>
      </c>
      <c r="B40" s="20">
        <f>SUM(B41:B43)</f>
        <v>548</v>
      </c>
      <c r="C40" s="22">
        <f t="shared" si="2"/>
        <v>1.282231269596144E-2</v>
      </c>
      <c r="G40" s="6"/>
      <c r="H40" s="6"/>
      <c r="I40" s="92"/>
    </row>
    <row r="41" spans="1:9">
      <c r="A41" s="28" t="s">
        <v>57</v>
      </c>
      <c r="B41" s="23">
        <v>183</v>
      </c>
      <c r="C41" s="77">
        <f t="shared" si="2"/>
        <v>4.281903692264495E-3</v>
      </c>
      <c r="G41" s="6"/>
      <c r="H41" s="6"/>
      <c r="I41" s="92"/>
    </row>
    <row r="42" spans="1:9">
      <c r="A42" s="29" t="s">
        <v>86</v>
      </c>
      <c r="B42" s="23">
        <v>187</v>
      </c>
      <c r="C42" s="77">
        <f t="shared" si="2"/>
        <v>4.3754972155926808E-3</v>
      </c>
      <c r="G42" s="6"/>
      <c r="H42" s="6"/>
      <c r="I42" s="92"/>
    </row>
    <row r="43" spans="1:9">
      <c r="A43" s="29" t="s">
        <v>7</v>
      </c>
      <c r="B43" s="23">
        <v>178</v>
      </c>
      <c r="C43" s="77">
        <f t="shared" si="2"/>
        <v>4.1649117881042636E-3</v>
      </c>
      <c r="G43" s="6"/>
      <c r="H43" s="6"/>
      <c r="I43" s="92"/>
    </row>
    <row r="44" spans="1:9">
      <c r="A44" s="28" t="s">
        <v>16</v>
      </c>
      <c r="B44" s="20">
        <f>SUM(B45:B48)</f>
        <v>460</v>
      </c>
      <c r="C44" s="22">
        <f t="shared" si="2"/>
        <v>1.0763255182741354E-2</v>
      </c>
      <c r="G44" s="6"/>
      <c r="H44" s="6"/>
      <c r="I44" s="92"/>
    </row>
    <row r="45" spans="1:9">
      <c r="A45" s="29" t="s">
        <v>38</v>
      </c>
      <c r="B45" s="23">
        <v>0</v>
      </c>
      <c r="C45" s="77">
        <f t="shared" si="2"/>
        <v>0</v>
      </c>
      <c r="G45" s="6"/>
      <c r="H45" s="6"/>
      <c r="I45" s="92"/>
    </row>
    <row r="46" spans="1:9">
      <c r="A46" s="29" t="s">
        <v>40</v>
      </c>
      <c r="B46" s="23">
        <v>162</v>
      </c>
      <c r="C46" s="77">
        <f t="shared" si="2"/>
        <v>3.7905376947915204E-3</v>
      </c>
      <c r="G46" s="6"/>
      <c r="H46" s="6"/>
      <c r="I46" s="92"/>
    </row>
    <row r="47" spans="1:9">
      <c r="A47" s="29" t="s">
        <v>87</v>
      </c>
      <c r="B47" s="23">
        <v>220</v>
      </c>
      <c r="C47" s="77">
        <f t="shared" si="2"/>
        <v>5.1476437830502127E-3</v>
      </c>
      <c r="G47" s="5"/>
      <c r="H47" s="5"/>
      <c r="I47" s="92"/>
    </row>
    <row r="48" spans="1:9">
      <c r="A48" s="29" t="s">
        <v>7</v>
      </c>
      <c r="B48" s="23">
        <v>78</v>
      </c>
      <c r="C48" s="77">
        <f t="shared" si="2"/>
        <v>1.8250737048996209E-3</v>
      </c>
    </row>
    <row r="49" spans="1:3">
      <c r="A49" s="28" t="s">
        <v>46</v>
      </c>
      <c r="B49" s="20">
        <v>0</v>
      </c>
      <c r="C49" s="22">
        <f t="shared" si="2"/>
        <v>0</v>
      </c>
    </row>
    <row r="50" spans="1:3">
      <c r="A50" s="28" t="s">
        <v>47</v>
      </c>
      <c r="B50" s="20">
        <f>SUM(B51:B53)</f>
        <v>400</v>
      </c>
      <c r="C50" s="22">
        <f t="shared" si="2"/>
        <v>9.3593523328185692E-3</v>
      </c>
    </row>
    <row r="51" spans="1:3">
      <c r="A51" s="29" t="s">
        <v>49</v>
      </c>
      <c r="B51" s="23">
        <v>342</v>
      </c>
      <c r="C51" s="77">
        <f t="shared" si="2"/>
        <v>8.0022462445598769E-3</v>
      </c>
    </row>
    <row r="52" spans="1:3">
      <c r="A52" s="29" t="s">
        <v>52</v>
      </c>
      <c r="B52" s="23">
        <v>32</v>
      </c>
      <c r="C52" s="77">
        <f t="shared" si="2"/>
        <v>7.487481866254855E-4</v>
      </c>
    </row>
    <row r="53" spans="1:3">
      <c r="A53" s="29" t="s">
        <v>7</v>
      </c>
      <c r="B53" s="23">
        <v>26</v>
      </c>
      <c r="C53" s="77">
        <f t="shared" si="2"/>
        <v>6.0835790163320702E-4</v>
      </c>
    </row>
    <row r="54" spans="1:3">
      <c r="A54" s="28" t="s">
        <v>54</v>
      </c>
      <c r="B54" s="20">
        <f>SUM(B55:B58)</f>
        <v>342</v>
      </c>
      <c r="C54" s="22">
        <f t="shared" si="2"/>
        <v>8.0022462445598769E-3</v>
      </c>
    </row>
    <row r="55" spans="1:3">
      <c r="A55" s="28" t="s">
        <v>89</v>
      </c>
      <c r="B55" s="23">
        <v>91</v>
      </c>
      <c r="C55" s="22">
        <f t="shared" si="2"/>
        <v>2.1292526557162243E-3</v>
      </c>
    </row>
    <row r="56" spans="1:3">
      <c r="A56" s="28" t="s">
        <v>90</v>
      </c>
      <c r="B56" s="23">
        <v>48</v>
      </c>
      <c r="C56" s="22">
        <f t="shared" si="2"/>
        <v>1.1231222799382282E-3</v>
      </c>
    </row>
    <row r="57" spans="1:3">
      <c r="A57" s="28" t="s">
        <v>91</v>
      </c>
      <c r="B57" s="23">
        <v>140</v>
      </c>
      <c r="C57" s="22">
        <f t="shared" si="2"/>
        <v>3.275773316486499E-3</v>
      </c>
    </row>
    <row r="58" spans="1:3">
      <c r="A58" s="28" t="s">
        <v>7</v>
      </c>
      <c r="B58" s="23">
        <v>63</v>
      </c>
      <c r="C58" s="22">
        <f t="shared" si="2"/>
        <v>1.4740979924189246E-3</v>
      </c>
    </row>
    <row r="59" spans="1:3">
      <c r="A59" s="31" t="s">
        <v>55</v>
      </c>
      <c r="B59" s="30">
        <f>B3+B8+B20+B25+B26+B27+B34+B40+B44+B49+B50+B54</f>
        <v>42738</v>
      </c>
      <c r="C59" s="77">
        <f t="shared" si="2"/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Oil Reserves</vt:lpstr>
      <vt:lpstr>Oil reserve by country</vt:lpstr>
      <vt:lpstr>Oil pruduction</vt:lpstr>
      <vt:lpstr>Oil Production by country</vt:lpstr>
      <vt:lpstr>Refinery capacity</vt:lpstr>
      <vt:lpstr>Oil Consumers</vt:lpstr>
      <vt:lpstr>Crude Oil Exports</vt:lpstr>
      <vt:lpstr>Refined Oil Exports</vt:lpstr>
      <vt:lpstr>Oil Imports</vt:lpstr>
      <vt:lpstr>Oil 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Escandon</dc:creator>
  <cp:lastModifiedBy>Nicolas Escandon</cp:lastModifiedBy>
  <dcterms:created xsi:type="dcterms:W3CDTF">2023-04-05T11:24:10Z</dcterms:created>
  <dcterms:modified xsi:type="dcterms:W3CDTF">2023-10-01T13:41:26Z</dcterms:modified>
</cp:coreProperties>
</file>